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840" tabRatio="830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5" r:id="rId5"/>
    <sheet name="Табл.15" sheetId="10" r:id="rId6"/>
    <sheet name="Табл.16" sheetId="9" r:id="rId7"/>
    <sheet name="Изменения МП" sheetId="13" r:id="rId8"/>
    <sheet name="Оц.Эфф.МП" sheetId="12" r:id="rId9"/>
    <sheet name="Оц.Эфф.Пп_1" sheetId="20" r:id="rId10"/>
    <sheet name="Оц.Эфф.Пп_2" sheetId="14" r:id="rId11"/>
    <sheet name="Оц.Эфф.Пп_3" sheetId="15" r:id="rId12"/>
    <sheet name="Оц.Эфф.Пп_4" sheetId="17" r:id="rId13"/>
    <sheet name="Оц.Эфф.Пп_5" sheetId="16" r:id="rId14"/>
    <sheet name="Оц.Эфф.Пп_6" sheetId="18" r:id="rId15"/>
    <sheet name="Оц.Эфф Пп 7" sheetId="19" r:id="rId16"/>
  </sheets>
  <definedNames>
    <definedName name="_xlnm._FilterDatabase" localSheetId="3" hidden="1">Табл.13!$A$14:$G$95</definedName>
    <definedName name="_xlnm._FilterDatabase" localSheetId="4" hidden="1">Табл.14!$A$4:$F$154</definedName>
    <definedName name="_xlnm.Print_Area" localSheetId="1">Табл.11!$A$1:$G$20</definedName>
    <definedName name="_xlnm.Print_Area" localSheetId="4">Табл.14!$A$1:$E$157</definedName>
    <definedName name="_xlnm.Print_Area" localSheetId="5">Табл.15!$A$1:$F$13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9"/>
  <c r="F17" i="17"/>
  <c r="F16"/>
  <c r="F17" i="15"/>
  <c r="F16"/>
  <c r="F15"/>
  <c r="F14"/>
  <c r="F13"/>
  <c r="F12"/>
  <c r="F21" i="14"/>
  <c r="F19"/>
  <c r="F18"/>
  <c r="F17"/>
  <c r="F12"/>
  <c r="G35" i="20"/>
  <c r="G34"/>
  <c r="G33"/>
  <c r="G32"/>
  <c r="G30"/>
  <c r="G29"/>
  <c r="G27"/>
  <c r="G26"/>
  <c r="G25"/>
  <c r="G24"/>
  <c r="G23"/>
  <c r="G22"/>
  <c r="G21"/>
  <c r="G20"/>
  <c r="G19"/>
  <c r="G18"/>
  <c r="G17"/>
  <c r="G16"/>
  <c r="G15"/>
  <c r="C40" s="1"/>
  <c r="G14"/>
  <c r="G13"/>
  <c r="G12"/>
  <c r="G11"/>
  <c r="E45"/>
  <c r="G47" l="1"/>
  <c r="D154" i="5"/>
  <c r="D151" s="1"/>
  <c r="E151"/>
  <c r="E150"/>
  <c r="D150"/>
  <c r="E136"/>
  <c r="D136"/>
  <c r="E132"/>
  <c r="E134" s="1"/>
  <c r="D132"/>
  <c r="D134" s="1"/>
  <c r="E130"/>
  <c r="D130"/>
  <c r="E123"/>
  <c r="D123"/>
  <c r="E121"/>
  <c r="D121"/>
  <c r="E114"/>
  <c r="D114"/>
  <c r="E112"/>
  <c r="E111" s="1"/>
  <c r="D112"/>
  <c r="D111" s="1"/>
  <c r="E110"/>
  <c r="D110"/>
  <c r="E107"/>
  <c r="D107"/>
  <c r="E106"/>
  <c r="D106"/>
  <c r="E96"/>
  <c r="D96"/>
  <c r="E94"/>
  <c r="D94"/>
  <c r="E92"/>
  <c r="D92"/>
  <c r="E89"/>
  <c r="D89"/>
  <c r="E87"/>
  <c r="D87"/>
  <c r="D85"/>
  <c r="D84" s="1"/>
  <c r="E84"/>
  <c r="E82"/>
  <c r="D82"/>
  <c r="E80"/>
  <c r="E79" s="1"/>
  <c r="D80"/>
  <c r="D79" s="1"/>
  <c r="E77"/>
  <c r="D77"/>
  <c r="E74"/>
  <c r="D74"/>
  <c r="E46"/>
  <c r="D46"/>
  <c r="E48"/>
  <c r="D48"/>
  <c r="E65"/>
  <c r="D65"/>
  <c r="D55"/>
  <c r="D54" s="1"/>
  <c r="E54"/>
  <c r="E51"/>
  <c r="D51"/>
  <c r="E64"/>
  <c r="E61" s="1"/>
  <c r="D64"/>
  <c r="D61" s="1"/>
  <c r="E57"/>
  <c r="D57"/>
  <c r="E44"/>
  <c r="D44"/>
  <c r="E42"/>
  <c r="D42"/>
  <c r="E39"/>
  <c r="D39"/>
  <c r="E35"/>
  <c r="D35"/>
  <c r="E32"/>
  <c r="D32"/>
  <c r="E30"/>
  <c r="D30"/>
  <c r="E29"/>
  <c r="D29"/>
  <c r="E28"/>
  <c r="D28"/>
  <c r="E25"/>
  <c r="D25"/>
  <c r="E22"/>
  <c r="E21" s="1"/>
  <c r="D22"/>
  <c r="D21" s="1"/>
  <c r="E19"/>
  <c r="D19"/>
  <c r="E16"/>
  <c r="D16"/>
  <c r="D27" l="1"/>
  <c r="E27"/>
  <c r="F90" i="6" l="1"/>
  <c r="E90"/>
  <c r="D90"/>
  <c r="F83"/>
  <c r="F82" s="1"/>
  <c r="E83"/>
  <c r="E82" s="1"/>
  <c r="F77"/>
  <c r="F76" s="1"/>
  <c r="E77"/>
  <c r="E76" s="1"/>
  <c r="F63"/>
  <c r="F62" s="1"/>
  <c r="E63"/>
  <c r="E62" s="1"/>
  <c r="F45"/>
  <c r="E45"/>
  <c r="E44" s="1"/>
  <c r="F9"/>
  <c r="F8" s="1"/>
  <c r="E9"/>
  <c r="E8" s="1"/>
  <c r="D83"/>
  <c r="D82" s="1"/>
  <c r="D88"/>
  <c r="D77"/>
  <c r="D76" s="1"/>
  <c r="D63"/>
  <c r="D62" s="1"/>
  <c r="D44"/>
  <c r="D45"/>
  <c r="D9"/>
  <c r="D8" s="1"/>
  <c r="D7" l="1"/>
  <c r="D6" s="1"/>
  <c r="E7"/>
  <c r="E6" s="1"/>
  <c r="D23" i="19" l="1"/>
  <c r="F25" l="1"/>
  <c r="F11" i="12" l="1"/>
  <c r="F12"/>
  <c r="F13"/>
  <c r="F14"/>
  <c r="F15"/>
  <c r="F16"/>
  <c r="F17"/>
  <c r="F10"/>
  <c r="D24"/>
  <c r="F16" i="14"/>
  <c r="F15" i="17"/>
  <c r="F13"/>
  <c r="F18"/>
  <c r="F13" i="16"/>
  <c r="D31" i="14"/>
  <c r="F14" i="17"/>
  <c r="F12"/>
  <c r="F11" i="15"/>
  <c r="F15" i="14"/>
  <c r="F14"/>
  <c r="F13"/>
  <c r="F11"/>
  <c r="B16" i="18"/>
  <c r="B20" i="12" l="1"/>
  <c r="D23" i="16"/>
  <c r="D28" i="17" l="1"/>
  <c r="F11"/>
  <c r="B23" s="1"/>
  <c r="F30" l="1"/>
  <c r="F12" i="16"/>
  <c r="F11"/>
  <c r="B18" s="1"/>
  <c r="B22" i="15"/>
  <c r="D27"/>
  <c r="F20" i="14"/>
  <c r="B26" s="1"/>
  <c r="E20" i="12" l="1"/>
  <c r="F33" i="14"/>
  <c r="F29" i="15"/>
  <c r="E26" i="12" l="1"/>
  <c r="F25" i="16"/>
  <c r="F44" i="6"/>
  <c r="F7" s="1"/>
  <c r="F6" s="1"/>
</calcChain>
</file>

<file path=xl/comments1.xml><?xml version="1.0" encoding="utf-8"?>
<comments xmlns="http://schemas.openxmlformats.org/spreadsheetml/2006/main">
  <authors>
    <author>odn</author>
  </authors>
  <commentLis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муниципальной программы</t>
        </r>
      </text>
    </comment>
  </commentList>
</comments>
</file>

<file path=xl/comments10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2016
</t>
        </r>
      </text>
    </comment>
  </commentList>
</comments>
</file>

<file path=xl/comments3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</commentList>
</comments>
</file>

<file path=xl/comments4.xml><?xml version="1.0" encoding="utf-8"?>
<comments xmlns="http://schemas.openxmlformats.org/spreadsheetml/2006/main">
  <authors>
    <author>odn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comments5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comments6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comments7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comments8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comments9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sharedStrings.xml><?xml version="1.0" encoding="utf-8"?>
<sst xmlns="http://schemas.openxmlformats.org/spreadsheetml/2006/main" count="1345" uniqueCount="497">
  <si>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</si>
  <si>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</si>
  <si>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</si>
  <si>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</si>
  <si>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</si>
  <si>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</si>
  <si>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</si>
  <si>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ф</t>
    </r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</si>
  <si>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</si>
  <si>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</si>
  <si>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</si>
  <si>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</si>
  <si>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</si>
  <si>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Дата оценки</t>
  </si>
  <si>
    <t>Желаемая тенденция*</t>
  </si>
  <si>
    <t>* увеличение</t>
  </si>
  <si>
    <t>Наименование подпрограммы муниципальной программы</t>
  </si>
  <si>
    <t>Оценка степени достижения цели и решения задач подпрограммы</t>
  </si>
  <si>
    <t>Оценка степени соответствия уровня затрат подпрограммы</t>
  </si>
  <si>
    <t>Оценка степени соответствия уровня затрат программы</t>
  </si>
  <si>
    <t>Общая эффективность и результативность подпрограммы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</si>
  <si>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</si>
  <si>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</si>
  <si>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</si>
  <si>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</si>
  <si>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</si>
  <si>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Годы</t>
  </si>
  <si>
    <t xml:space="preserve">год, предшествующий отчетному &lt;4&gt; 
</t>
  </si>
  <si>
    <t>отчетный год</t>
  </si>
  <si>
    <t>Показатель (индикатор)</t>
  </si>
  <si>
    <t>...</t>
  </si>
  <si>
    <t xml:space="preserve">Подпрограмма 1                         </t>
  </si>
  <si>
    <t xml:space="preserve">...                                 </t>
  </si>
  <si>
    <t>&lt;4&gt; Приводится фактическое значение индикатора или показателя за год, предшествующий отчетному.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</si>
  <si>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</si>
  <si>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</si>
  <si>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</si>
  <si>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</si>
  <si>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</si>
  <si>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</si>
  <si>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</si>
  <si>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</si>
  <si>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Подпрограмма 1                                                           </t>
  </si>
  <si>
    <t xml:space="preserve">...                      </t>
  </si>
  <si>
    <t xml:space="preserve">...                                                                                                          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</si>
  <si>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</si>
  <si>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</si>
  <si>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</si>
  <si>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</si>
  <si>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</si>
  <si>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</si>
  <si>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</si>
  <si>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</si>
  <si>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</si>
  <si>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</si>
  <si>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 xml:space="preserve">всего                    </t>
  </si>
  <si>
    <t xml:space="preserve">соисполнитель 1          </t>
  </si>
  <si>
    <t xml:space="preserve">Подпрограмма 1 </t>
  </si>
  <si>
    <t xml:space="preserve">ответственный исполнитель подпрограммы    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</si>
  <si>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</si>
  <si>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</si>
  <si>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</si>
  <si>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</si>
  <si>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Статус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</si>
  <si>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</si>
  <si>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Источники ресурсного обеспечения   </t>
  </si>
  <si>
    <t>Оценка расходов &lt;8&gt;</t>
  </si>
  <si>
    <t>Фактические расходы &lt;9&gt;</t>
  </si>
  <si>
    <t xml:space="preserve">всего                        </t>
  </si>
  <si>
    <t xml:space="preserve">бюджет района                          </t>
  </si>
  <si>
    <t>федеральный бюджет</t>
  </si>
  <si>
    <t xml:space="preserve">областной бюджет                                 </t>
  </si>
  <si>
    <t xml:space="preserve">бюджеты сельских поселений  </t>
  </si>
  <si>
    <t xml:space="preserve">внебюджетные источники                 </t>
  </si>
  <si>
    <t>&lt;8&gt; В соответствии с муниципальной программой.</t>
  </si>
  <si>
    <t>&lt;9&gt; Кассовые расходы по соответствующим источникам.</t>
  </si>
  <si>
    <t>Отчет о выполнении сводных показателей муниципальных заданий на оказание муниципальных услуг муниципальными учреждениями по муниципальной программе</t>
  </si>
  <si>
    <t>Таблица 15</t>
  </si>
  <si>
    <t>Наименование муниципальной программы, подпрограммы муниципальной программы, основного мероприятия</t>
  </si>
  <si>
    <t xml:space="preserve">Значение показателя объема услуги    
</t>
  </si>
  <si>
    <t xml:space="preserve">Расходы бюджета района на оказание муниципальной услуги (тыс. руб.)                  
         </t>
  </si>
  <si>
    <t>сводная бюджетная роспись, план на 1 января отчетного года</t>
  </si>
  <si>
    <t xml:space="preserve">сводная бюджетная роспись на 31 декабря отчетного года       
</t>
  </si>
  <si>
    <t>Наименование услуги и ее содержание:</t>
  </si>
  <si>
    <t xml:space="preserve">Показатель объема услуги:           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</si>
  <si>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</si>
  <si>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</si>
  <si>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</si>
  <si>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</si>
  <si>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</si>
  <si>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текущий год  </t>
  </si>
  <si>
    <t xml:space="preserve">ожидаемое значение на конец года      
</t>
  </si>
  <si>
    <t xml:space="preserve">Подпрограмма 1                          </t>
  </si>
  <si>
    <t>…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</si>
  <si>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</si>
  <si>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</si>
  <si>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</si>
  <si>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</si>
  <si>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</si>
  <si>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</si>
  <si>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</si>
  <si>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Всего                    </t>
  </si>
  <si>
    <t xml:space="preserve">Сведения о степени выполнения основных мероприятий  муниципальной программы
</t>
  </si>
  <si>
    <t>Январь</t>
  </si>
  <si>
    <t>Декабрь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</si>
  <si>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</si>
  <si>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</si>
  <si>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</si>
  <si>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 xml:space="preserve">Содействие инвестициям в Череповецком муниципальном районе на 2014-2020 годы                 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</si>
  <si>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</si>
  <si>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</si>
  <si>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</si>
  <si>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</si>
  <si>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</si>
  <si>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</si>
  <si>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</si>
  <si>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 xml:space="preserve"> </t>
  </si>
  <si>
    <t>e-mail</t>
  </si>
  <si>
    <t>Нет</t>
  </si>
  <si>
    <t xml:space="preserve">Обоснование отклонений значений показателя (индикатора) на конец отчетного года (при наличии) </t>
  </si>
  <si>
    <t>Сведения об изменениях внесенных в муниципальную программу</t>
  </si>
  <si>
    <t>Реквизиты  нормативно-правового акта</t>
  </si>
  <si>
    <t>Перечень изменений</t>
  </si>
  <si>
    <t>Обоснование изменений</t>
  </si>
  <si>
    <t>Управление образования администрации района</t>
  </si>
  <si>
    <t>(8202) 24 -94-64</t>
  </si>
  <si>
    <t>%</t>
  </si>
  <si>
    <t>Управление образования  администрации района</t>
  </si>
  <si>
    <t>Основное мероприятие 5</t>
  </si>
  <si>
    <t>Развитие информационно-коммуникационных технологий</t>
  </si>
  <si>
    <t>Развитие кадрового потенциала</t>
  </si>
  <si>
    <t>Социальная поддержка</t>
  </si>
  <si>
    <t>Основное мероприятие 13</t>
  </si>
  <si>
    <t>Основное мероприятие 12</t>
  </si>
  <si>
    <t>Управление образования  администрации района, подведоственные учреждения</t>
  </si>
  <si>
    <t>Укрепление материально-технической базы</t>
  </si>
  <si>
    <t>Муниципальная  подпрограмма 3</t>
  </si>
  <si>
    <t>увеличение финансирования программных мероприятий</t>
  </si>
  <si>
    <t>Управление образования  администрации района, подведомственные учреждения</t>
  </si>
  <si>
    <t>Количество обучающихся (чел.)</t>
  </si>
  <si>
    <t>Муниципальная  программа</t>
  </si>
  <si>
    <t xml:space="preserve"> «Одаренные дети на 2014-2020 годы»</t>
  </si>
  <si>
    <t xml:space="preserve">Обеспечение гарантий доступности получения полноценного и качественного дошкольного образования  в Череповецком муниципальном районе </t>
  </si>
  <si>
    <t>Повышение доступности качественного дополнительного образования детей, соответствующего требованиям развития экономики района, современным потребностям общества и каждого гражданина</t>
  </si>
  <si>
    <t>обеспечение участия одаренных и талантливых детей в областных, всероссийских, международных олимпиадах, конкурсах, соревнованиях</t>
  </si>
  <si>
    <t>создание и развитие творческой среды для выявления одаренных и талантливых детей в различных областях деятельности через организацию массовых мероприятий</t>
  </si>
  <si>
    <t>Основное мероприятие 14</t>
  </si>
  <si>
    <t>Обеспечение деятельности управления образования администрации района, как ответственного исполнителя муниципальной программы</t>
  </si>
  <si>
    <t>Обеспечение проведения социально значимых мероприятий в области образования</t>
  </si>
  <si>
    <r>
      <t>С</t>
    </r>
    <r>
      <rPr>
        <sz val="11"/>
        <color theme="1"/>
        <rFont val="Calibri"/>
        <family val="2"/>
        <charset val="204"/>
        <scheme val="minor"/>
      </rPr>
      <t>оздание условий для получения  качественного общего образования детей, соответствующего требованиям развития экономики района, современным потребностям общества и каждого гражданина</t>
    </r>
  </si>
  <si>
    <r>
      <t>С</t>
    </r>
    <r>
      <rPr>
        <sz val="11"/>
        <color theme="1"/>
        <rFont val="Calibri"/>
        <family val="2"/>
        <charset val="204"/>
        <scheme val="minor"/>
      </rPr>
      <t>оздание лучших условий для получения  качественного общего образования детей, соответствующего требованиям развития экономики района, современным потребностям общества и каждого гражданина</t>
    </r>
  </si>
  <si>
    <r>
      <t>С</t>
    </r>
    <r>
      <rPr>
        <sz val="11"/>
        <color theme="1"/>
        <rFont val="Calibri"/>
        <family val="2"/>
        <charset val="204"/>
        <scheme val="minor"/>
      </rPr>
      <t>оздание лучших условий для получения  качественного дошкольного  образования детей, соответствующего требованиям развития экономики района, современным потребностям общества и каждого гражданина</t>
    </r>
  </si>
  <si>
    <t>Обеспечение  доступности качественного дополнительного образования детей, соответствующего требованиям развития экономики района, современным потребностям общества и каждого гражданина</t>
  </si>
  <si>
    <t xml:space="preserve">Основное мероприятие 1
</t>
  </si>
  <si>
    <t xml:space="preserve">Основное мероприятие 2 
</t>
  </si>
  <si>
    <t xml:space="preserve">Основное мероприятие 3
</t>
  </si>
  <si>
    <t xml:space="preserve">Основное мероприятие 4
</t>
  </si>
  <si>
    <t xml:space="preserve">Основное мероприятие 6
</t>
  </si>
  <si>
    <t xml:space="preserve">Основное мероприятие 7
</t>
  </si>
  <si>
    <t xml:space="preserve">Основное мероприятие 8
</t>
  </si>
  <si>
    <t xml:space="preserve">Основное мероприятие 9
</t>
  </si>
  <si>
    <t xml:space="preserve">Основное мероприятие 10
</t>
  </si>
  <si>
    <t xml:space="preserve">Основное мероприятие 11
</t>
  </si>
  <si>
    <t>нет</t>
  </si>
  <si>
    <t>обеспечение деятельности управления образования администрации района, как ответственного исполнителя муниципальной программы</t>
  </si>
  <si>
    <t>выполнение  мероприятий  в соответствии с планом работы управления образования администрации района по реализации программы</t>
  </si>
  <si>
    <t>Май</t>
  </si>
  <si>
    <t>УСиЖКХ администрации ЧМР</t>
  </si>
  <si>
    <t>проведение строительно -монтажных работ, закупка немонтируемого оборудования</t>
  </si>
  <si>
    <t>сдача в эксплуатацию объекта</t>
  </si>
  <si>
    <t xml:space="preserve">Доля детей в возрасте от 2 мес. до 3 лет, 
получающих дошкольное образование 
от числа обратившихся
</t>
  </si>
  <si>
    <t xml:space="preserve">Доля общеобразовательных учреждений, 
соответствующих современным требова-ниям  обучения, в общей численности 
общеобразовательных учреждений
</t>
  </si>
  <si>
    <t>шт.</t>
  </si>
  <si>
    <t xml:space="preserve">Доля детей в возрасте 3-7 лет, получающих дошкольное образование от числа обратившихся
</t>
  </si>
  <si>
    <t xml:space="preserve">Численность образовательных организаций, расположенных в сельской местности, в которых обновлена материально-техническая база для занятий физической культурой и спортом (с нарастающим итогом)
</t>
  </si>
  <si>
    <t xml:space="preserve">Удельный вес численности обучающихся 
по основным образовательным программам начального общего, основного общего и среднего общего образования, участвующих в олимпиадах и иных конкурсных мероприятиях различного уровня, в общей численности обучающихся по основным 
образовательным программам начального общего, основного общего и среднего общего образования
</t>
  </si>
  <si>
    <t xml:space="preserve">Удельный вес численности обучающихся 
в образовательных организациях общего 
образования в соответствии с федеральными государственными образовательными 
стандартами в общей численности 
обучающихся в образовательных 
организациях общего образования
</t>
  </si>
  <si>
    <t>Доля детей, охваченных образовательными программами дополнительного образования детей, в общей численности детей и молодежи в возрасте 5-18 лет</t>
  </si>
  <si>
    <t xml:space="preserve">Доля учителей, осуществляющих непре-рывное повышение уровня профессионального  мастерства и компетентности
</t>
  </si>
  <si>
    <t xml:space="preserve">Обеспечение выполнения 
муниципального задания
</t>
  </si>
  <si>
    <t xml:space="preserve">Мероприятия по комплексной 
безопасности, в том числе 
антитеррористическая защищенность
</t>
  </si>
  <si>
    <t xml:space="preserve">Содержание детей с ОВЗ
</t>
  </si>
  <si>
    <t xml:space="preserve">Организация льготного питания 
школьников
</t>
  </si>
  <si>
    <t>Приобретение учебников</t>
  </si>
  <si>
    <t xml:space="preserve">Реализация регионального проекта 
«Современная школа»
</t>
  </si>
  <si>
    <t xml:space="preserve">Реализация регионального проекта «Успех каждого ребенка»
</t>
  </si>
  <si>
    <t>Реализация регионального проекта «Цифровая образовательная среда»</t>
  </si>
  <si>
    <t xml:space="preserve">Организация бесплатного горячего 
питания обучающихся, получающих начальное общее образование в муниципальных образовательных организациях
</t>
  </si>
  <si>
    <t xml:space="preserve">Реализацию мероприятий 
по соблюдению санитарно-эпидемиологических требований в условиях распространения новой коронавирусной 
инфекции (COVID-19) 
в общеобразовательных организациях 
</t>
  </si>
  <si>
    <t>Основное мероприятие 15</t>
  </si>
  <si>
    <t>Основное мероприятие 16</t>
  </si>
  <si>
    <t xml:space="preserve">Организация предоставления 
общедоступного и бесплатного начального общего, основного общего, среднего общего и дополнительного образования 
в муниципальных общеобразовательных 
организациях района
</t>
  </si>
  <si>
    <t xml:space="preserve">Обеспечение условий для организации питания обучающихся в муниципальных 
общеобразовательных организациях
</t>
  </si>
  <si>
    <t>Руководители ОУ</t>
  </si>
  <si>
    <t>Строительство детского сада в п. Суда, оснащение оборудованием, инвентарем</t>
  </si>
  <si>
    <t>Разработка ПСД  для образовательных организаций</t>
  </si>
  <si>
    <t xml:space="preserve">Повышение уровня доступности для инвалидов и других маломобильных групп населения объектов муниципальных 
образовательных организаций
</t>
  </si>
  <si>
    <t xml:space="preserve">Обеспечение безопасности жизни 
и здоровья детей в муниципальных 
образовательных организациях, 
реализующих образовательные программы дошкольного образования
</t>
  </si>
  <si>
    <t xml:space="preserve">Создание условий для функционирования и обеспечения системы 
персонифицированного финансирования 
дополнительного образования детей
</t>
  </si>
  <si>
    <t xml:space="preserve">Создание в муниципальных 
общеобразовательных организациях кружков по развитию предпринимательства
</t>
  </si>
  <si>
    <t xml:space="preserve">Реализация федерального  проекта «Успех каждого ребенка»
</t>
  </si>
  <si>
    <t xml:space="preserve">Участие обучающихся в областных 
мероприятиях
</t>
  </si>
  <si>
    <t>Управление образования  администрации района,МУ "Централизованная бухгалтерия"</t>
  </si>
  <si>
    <t xml:space="preserve">Основное мероприятие3
</t>
  </si>
  <si>
    <t xml:space="preserve">Организация временного 
трудоустройства несовершеннолетних 
граждан в возрасте от 14 до 18 лет 
в свободное от учебы время 
</t>
  </si>
  <si>
    <t xml:space="preserve">Проведение конкурсного отбора, 
определения размера и предоставления 
субсидии СОНКО на реализацию механизма по обеспечению развития системы 
дополнительного образования детей 
посредством механизма 
персонифицированного финансирования
</t>
  </si>
  <si>
    <t xml:space="preserve">Удельный вес численности обучающихся в образовательных организациях общего 
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
</t>
  </si>
  <si>
    <t xml:space="preserve">Доля детей из многодетных семей, на которых предоставлены денежные выплаты на проезд 
и приобретение комплекта одежды 
для посещения школьных занятий, спортивной формы для занятий физической культурой, 
в общем количестве таких детей, родители (законные представители) которых обратились за назначением указанных мер социальной 
поддержки
</t>
  </si>
  <si>
    <t xml:space="preserve">Доля обучающихся в муниципальных 
общеобразовательных организациях по очной форме обучения из числа детей из малоимущих семей, многодетных семей, детей, состоящих 
на учете в противотуберкулезном диспансере, получающих льготное питание, в общем 
количестве таких обучающихся, чьи родители обратились за получением льготного питания
</t>
  </si>
  <si>
    <t>ед</t>
  </si>
  <si>
    <t xml:space="preserve">Доля педагогических работников системы дополнительного образования повысили уровень профессионального мастерства в форматах непрерывного образования
</t>
  </si>
  <si>
    <t xml:space="preserve">Доля обучающихся по основным образовательным программам начального общего, основного общего и среднего общего образования, участвующих 
в олимпиадах и иных конкурсных мероприятиях различного уровня, в общей численности обучающихся по основным образовательным программам начального общего, основного общего и среднего общего образования
</t>
  </si>
  <si>
    <t xml:space="preserve">Доля детей, охваченных мероприятиями муниципального, регионального, 
всероссийского уровня, в общей численности детей в возрасте от 5 до 18 лет
</t>
  </si>
  <si>
    <t xml:space="preserve">Доля обучающихся 11 классов, получивших по результатам ЕГЭ 
90 баллов и выше
</t>
  </si>
  <si>
    <t xml:space="preserve">Доля детей, участников всероссийской олимпиады школьников на региональном этапе ее проведения, от общей 
численности обучающихся 9-11 классов 
</t>
  </si>
  <si>
    <t xml:space="preserve">Доля мероприятий, 
выполненных 
в соответствии с планом работы
управления образования 
администрации района
</t>
  </si>
  <si>
    <t>Доля социально значимых мероприятий в области образования, выполненных в соответствие с планом работы управления образования  администрации района и администрации Череповецкого муниципального района</t>
  </si>
  <si>
    <t xml:space="preserve">Доля временно 
трудоустроенных 
несовершеннолетних граждан 
в возрасте от 14 до 18 лет 
в свободное от учебы время 
от числа заявившихся
</t>
  </si>
  <si>
    <t xml:space="preserve">Количество заключенных договоров о целевом обучении выпускников 
общеобразовательных организаций
</t>
  </si>
  <si>
    <t xml:space="preserve">Доля образовательных организаций, реализующих основные и (или) 
дополнительные общеобразовательные программы, обновили информационное наполнение и функциональные 
возможности открытых и общедоступных информационных ресурсов (официальных сайтов в сети «Интернет»)
</t>
  </si>
  <si>
    <t xml:space="preserve">Доля граждан, 
положительно оценивших качество услуг 
психолого-педагогической, методической 
и консультативной 
помощи, от общего числа обратившихся 
за получением услуги
</t>
  </si>
  <si>
    <t xml:space="preserve">Доля детей в возрасте 
от 2 мес. До 3 лет, 
получающих дошкольное образование от числа 
обратившихся
</t>
  </si>
  <si>
    <t xml:space="preserve">Доля выпускников, не получивших аттестат по окончании средней школы
</t>
  </si>
  <si>
    <t xml:space="preserve">Доля муниципальных общеобразовательных 
учреждений, здания которых находятся в аварийном 
состоянии или требуют капитального ремонта, в общем количестве муниципальных общеобразовательных 
учреждений
</t>
  </si>
  <si>
    <t xml:space="preserve">Доля детей, охваченных образовательными программами дополнительного образования детей, в общей численности детей и молодежи 
в возрасте 5 - 18 лет
</t>
  </si>
  <si>
    <t>доведение объемов финансирования программных мероприятий</t>
  </si>
  <si>
    <t>Май 2020г</t>
  </si>
  <si>
    <t>Декабрь 2020г</t>
  </si>
  <si>
    <t>управление строительства и ЖКХ администрации района</t>
  </si>
  <si>
    <t xml:space="preserve">Доля детей в возрасте от 2 мес. до 3 лет, 
получающих дошкольное образование 
от числа обратившихся план 
</t>
  </si>
  <si>
    <t xml:space="preserve">Обеспечение современных 
требований к условиям обучения обучающихся в общеобразовательных 
организациях
</t>
  </si>
  <si>
    <t>Разработка ПСД, государственная экспертиза</t>
  </si>
  <si>
    <t>Выполнение работ по капитальному ремонту</t>
  </si>
  <si>
    <t>Основное мероприятие 17</t>
  </si>
  <si>
    <t>Основное мероприятие 18</t>
  </si>
  <si>
    <t>Приобретение услуг распределительно-логистического центра поставки продовольственных товаров для муниципальных общеобразовательных организаций</t>
  </si>
  <si>
    <t>Мероприятия по охране труда</t>
  </si>
  <si>
    <t xml:space="preserve">Основное мероприятие 12
</t>
  </si>
  <si>
    <t>Реализация регионального проекта Патриотическое воспитание граждан Российской федерации</t>
  </si>
  <si>
    <t>Основное мероприятие 19</t>
  </si>
  <si>
    <t>Основное мероприятие 20</t>
  </si>
  <si>
    <t>Основное мероприятие 21</t>
  </si>
  <si>
    <t>Создание условий для реализации региональных проектов</t>
  </si>
  <si>
    <t>Основное мероприятие 22</t>
  </si>
  <si>
    <t>Основное мероприятие 23</t>
  </si>
  <si>
    <t>Поощрение по результатам муниципального конкурса «Лучшая школа Череповецкого муниципального района»</t>
  </si>
  <si>
    <t>Предоставление иных дополнительных гарантий детям-сиротам старше 18 лет</t>
  </si>
  <si>
    <t xml:space="preserve">Основное мероприятие 14
</t>
  </si>
  <si>
    <t xml:space="preserve">Основное мероприятие 13
</t>
  </si>
  <si>
    <t xml:space="preserve">Основное мероприятие 15
</t>
  </si>
  <si>
    <t>Приобретение услуг распределительно-логистического центра поставки продовольственных товаров для муниципальных  дошкольных образовательных организаций</t>
  </si>
  <si>
    <t>Оснащение ДОУ уличным детским игровым оборудованием</t>
  </si>
  <si>
    <t>Руководители ОО</t>
  </si>
  <si>
    <t>Поощрение по результатам муниципального конкурса «Лучшее учреждения дополнительного образования Череповецкого муниципального района»</t>
  </si>
  <si>
    <t>uo@cherra,ru</t>
  </si>
  <si>
    <t>Подпрограмма 2.</t>
  </si>
  <si>
    <t>Подпрограмма 3.</t>
  </si>
  <si>
    <t>Подпрограмма 4.</t>
  </si>
  <si>
    <t>Подпрограмма 5.</t>
  </si>
  <si>
    <t>Подпрограмма 6.</t>
  </si>
  <si>
    <t>Подпрограмма 7.</t>
  </si>
  <si>
    <t>Муниципальная программа</t>
  </si>
  <si>
    <t>Подпрограмма 1.</t>
  </si>
  <si>
    <t>Лобашова Т.Г.</t>
  </si>
  <si>
    <t>Развитие системы образования Череповецкого муниципального района на 2020-2026 годы</t>
  </si>
  <si>
    <t>г. Череповец, 2025 г.</t>
  </si>
  <si>
    <t>недостатки в работе подрядчика</t>
  </si>
  <si>
    <t>Основное мероприятие 24</t>
  </si>
  <si>
    <t>Основное мероприятие 25</t>
  </si>
  <si>
    <t>Организация  школьных музеев</t>
  </si>
  <si>
    <t>Основное мероприятие 26</t>
  </si>
  <si>
    <t>Создание агроклассов и (или) лесных классов в общеобразовательных органи-зациях</t>
  </si>
  <si>
    <t xml:space="preserve">Руководители ОО </t>
  </si>
  <si>
    <t xml:space="preserve">Основное мероприятие 16
</t>
  </si>
  <si>
    <t>Обеспечение условий для дошкольного образования</t>
  </si>
  <si>
    <t>Реализация регионального проекта «Модернизация школьной системы образования Вологодской области на 2022-2025 годы»</t>
  </si>
  <si>
    <t>"Развитие системы образования Череповецкого муниципального района на 2020-2026 годы"</t>
  </si>
  <si>
    <t xml:space="preserve">«Развитие 
общего образования на 2020-2026 годы»
</t>
  </si>
  <si>
    <t xml:space="preserve">«Развитие 
дошкольного образования на 2020-2026 годы»
</t>
  </si>
  <si>
    <t xml:space="preserve">"Развитие 
дополнительного образования на 2020-2026 годы"
</t>
  </si>
  <si>
    <t xml:space="preserve">«Одаренные дети 
на 2020-2026 годы»
</t>
  </si>
  <si>
    <t xml:space="preserve">«Обеспечение реализации муниципальной программы «Развитие системы образования 
Череповецкого муниципального района на 2020-2026годы»
</t>
  </si>
  <si>
    <t>«Поддержка социально ориентированных некоммерческих организаций на 2020-2026 годы»</t>
  </si>
  <si>
    <t>"Капитальные ремонты образовательных организаций района на 2022-2026 годы"</t>
  </si>
  <si>
    <t>Развитие системы образования Череповецкого муниципального района на 2020-2026годы</t>
  </si>
  <si>
    <t xml:space="preserve"> "Развитие 
общего образования на 2020-2026 годы"</t>
  </si>
  <si>
    <t>«Развитие 
дошкольного образования на 2020-2026 годы»</t>
  </si>
  <si>
    <t>"Развитие 
дополнительного образования на 2020-2026 годы"</t>
  </si>
  <si>
    <t>«Одаренные дети 
на 2020-2026 годы»</t>
  </si>
  <si>
    <t>«Обеспечение реализации муниципальной программы «Развитие системы образования 
Череповецкого муниципального района на 2020-2026 годы»</t>
  </si>
  <si>
    <t>Подпрограмма 1         "Развитие системы образования Череповецкого муниципального района на 2020-2026 годы"</t>
  </si>
  <si>
    <t>Подпрограмма 2    «Развитие 
дошкольного образования на 2020-
2026 годы»</t>
  </si>
  <si>
    <t xml:space="preserve">Развитие системы обрзования Череповецкого муниципального района на 2020-2026 годы                  </t>
  </si>
  <si>
    <t>2024год</t>
  </si>
  <si>
    <t>Развитие общего  образования на 2020-2026 годы</t>
  </si>
  <si>
    <t>Развитие дошкольного образования на 2020-2026 годы</t>
  </si>
  <si>
    <t>2024 год</t>
  </si>
  <si>
    <t>изменение методики расчета</t>
  </si>
  <si>
    <t>Создание условий для реализации региональных проектов"</t>
  </si>
  <si>
    <t>Поощрение по результатам муниципального конкурса "Лучшая школа Череповецкого муниципального района"</t>
  </si>
  <si>
    <t>Реализация регионального проекта "Современная школа"</t>
  </si>
  <si>
    <t>Реализация регионального проекта "Успех каждого ребенка"</t>
  </si>
  <si>
    <t>Реализация регионального проекта "Цифровая образовательная среда"</t>
  </si>
  <si>
    <t>Реализация регионального проекта "Патриотическое воспитание граждан"</t>
  </si>
  <si>
    <t>Поощрение по результатам муниципального конкурса "Лучший детский сад Череповецкого муниципального района"</t>
  </si>
  <si>
    <t>Реализация регионального проекта "Модернизация школьной системы образования Вологодской области на 2022-2026 годы"</t>
  </si>
  <si>
    <t>Обеспечение выполнения муниципального задания, прочие расходы на иные цели</t>
  </si>
  <si>
    <t>Мероприятия по комплексной безопасности, в том числе антитеррористическая защищенность</t>
  </si>
  <si>
    <t>Организация льготного питания школьников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</si>
  <si>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</si>
  <si>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Повышение уровня доступности для инвалидов и других маломобильных групп населения объектов муниципальных образовательных организаций</t>
  </si>
  <si>
    <t>Оснащение дошкольных образовательных учреждений уличным детским игровым оборудованием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</si>
  <si>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</si>
  <si>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Организация и проведение районных мероприятий с обучающимися</t>
  </si>
  <si>
    <t>Участие обучающихся в областных мероприятиях</t>
  </si>
  <si>
    <t>Организация временного трудоустройства несовершеннолетних граждан в возрасте от 14 до 18 лет в свободное от учебы время</t>
  </si>
  <si>
    <t>Октябрь 2024г</t>
  </si>
  <si>
    <t>Реализация регионального, муниципального проекта "Патриотическое воспитание граждан Российской Федерации"</t>
  </si>
  <si>
    <t xml:space="preserve">Социальная поддержка </t>
  </si>
  <si>
    <t>Содержание детей с ограниченными возможностями здоровья, детей-инвалидов и инвалидов</t>
  </si>
  <si>
    <t>Организация школьных музеев</t>
  </si>
  <si>
    <t>Создание агроклассов и (или) лесных классов в образовательных организациях</t>
  </si>
  <si>
    <t>Подпрограмма 3</t>
  </si>
  <si>
    <t>Подпрограмма 4</t>
  </si>
  <si>
    <t>Подпрограмма 5</t>
  </si>
  <si>
    <t>Подпрограмма 6</t>
  </si>
  <si>
    <t>Подпрограмма 7</t>
  </si>
  <si>
    <t>Подпрограмма 1</t>
  </si>
  <si>
    <t xml:space="preserve">Обеспечение выполнения муниципального задания, прочие расходы на иные цели
</t>
  </si>
  <si>
    <t xml:space="preserve">Содержание детей с ограниченными возможностями здоровья
</t>
  </si>
  <si>
    <t>Основное мероприятие Е1</t>
  </si>
  <si>
    <t>Основное мероприятие Е2</t>
  </si>
  <si>
    <t>Основное мероприятие Е4</t>
  </si>
  <si>
    <t>Основное мероприятие ЕВ</t>
  </si>
  <si>
    <t xml:space="preserve">Основное мероприятие E2
</t>
  </si>
  <si>
    <t xml:space="preserve">Организация и проведение районных мероприятий с обучающимися
</t>
  </si>
  <si>
    <t>Мероприятие 1</t>
  </si>
  <si>
    <t>Мероприятие 2</t>
  </si>
  <si>
    <t>Мероприятие 3</t>
  </si>
  <si>
    <t>Подпрограмма 2</t>
  </si>
  <si>
    <t>МУ "Централизованная бухгалтерия"</t>
  </si>
  <si>
    <t>Оснащение объектов спортивной инфраструктуры спортивно-технологическим оборудованием</t>
  </si>
  <si>
    <t>Приспособление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</si>
  <si>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Итого</t>
  </si>
  <si>
    <t>бюджет района</t>
  </si>
  <si>
    <t>областной бюджет</t>
  </si>
  <si>
    <t xml:space="preserve">Мероприятия по комплексной безопасности, в том числе антитеррористическая защищенность </t>
  </si>
  <si>
    <t>Проведение мероприятий по обеспечению условий для организации питания обучающихся в муниципальных общеобразовательных организациях</t>
  </si>
  <si>
    <t>Основное мероприятие 1</t>
  </si>
  <si>
    <t>Основное мероприятие 2</t>
  </si>
  <si>
    <t>Основное мероприятие 3</t>
  </si>
  <si>
    <t>Основное мероприятие 4</t>
  </si>
  <si>
    <t>Основное мероприятие 7</t>
  </si>
  <si>
    <t>Основное мероприятие 8</t>
  </si>
  <si>
    <t>Основное мероприятие 9</t>
  </si>
  <si>
    <t xml:space="preserve">внебюджетные источники, пожертвования          </t>
  </si>
  <si>
    <t xml:space="preserve">Строительство детского сада в п. Суда,оснащение оборудованием, инвентарем </t>
  </si>
  <si>
    <t>Основное мероприятие 10</t>
  </si>
  <si>
    <t xml:space="preserve"> - </t>
  </si>
  <si>
    <t>с 1 января 2025 года муниципальная программа утратила силу</t>
  </si>
  <si>
    <t xml:space="preserve">Капитальные ремонты образовательных организаций района на 2020-2026 годы
</t>
  </si>
  <si>
    <t xml:space="preserve">Поддержка социально ориентированных некоммерческих организаций на 2020-2026 годы
</t>
  </si>
  <si>
    <t>Обеспечение реализации муниципальной программы "Развитие системы образования Череповецкого муниципального района на 2020-2026 годы</t>
  </si>
  <si>
    <t>Одаренные дети на 2020-2026 годы</t>
  </si>
  <si>
    <t xml:space="preserve">Удельный вес численности обучающихся в оразовательных 
организациях общего 
образования в соответствии 
с федеральными государственными 
образовательными 
стандартами в общей 
численности обучающихся в образовательных организациях общего образования
</t>
  </si>
  <si>
    <t xml:space="preserve">Доля родителей (законных представителей), получающих компенсацию части родительской платы за содержание ребенка 
в образовательных 
организациях, реализующих основную общеобразовательную 
программу дошкольного образования
</t>
  </si>
  <si>
    <r>
      <t xml:space="preserve"> количество воспитанников):</t>
    </r>
    <r>
      <rPr>
        <sz val="11"/>
        <color theme="1"/>
        <rFont val="Calibri"/>
        <family val="2"/>
        <charset val="204"/>
        <scheme val="minor"/>
      </rPr>
      <t xml:space="preserve"> увеличение количества групп за счет открытия дополнительных мест в имеющихся детских садах</t>
    </r>
  </si>
  <si>
    <r>
      <t>доля детей в возрасте 5-18 лет, получающих услуги по дополнительному образованию в учреждениях дополнительного образования детей, в общей численности детей данной возрастной группы (в</t>
    </r>
    <r>
      <rPr>
        <sz val="11"/>
        <color rgb="FF000000"/>
        <rFont val="Calibri"/>
        <family val="2"/>
        <charset val="204"/>
        <scheme val="minor"/>
      </rPr>
      <t xml:space="preserve"> %)           </t>
    </r>
  </si>
  <si>
    <t xml:space="preserve">Подпрограмма 1       "Развитие общего образования на 2020-2026 годы"                                               </t>
  </si>
  <si>
    <t>Основное мероприятие 1 "Укрепление материально-технической базы"</t>
  </si>
  <si>
    <t>Основное мероприятие 2 "Развитие кадрового потенциала"</t>
  </si>
  <si>
    <t>Основное мероприятие 3 "Социальная поддержка"</t>
  </si>
  <si>
    <t>Основное мероприятие 4 "Обеспечение выполнения муниципального задания, прочие расходы на иные цели"</t>
  </si>
  <si>
    <t>Основное мероприятие 5 "Мероприятия по комплексной безопасности, в том числе антитеррористическая защищенность"</t>
  </si>
  <si>
    <t>Основное мероприятие 8 "Организация льготного питания школьников"</t>
  </si>
  <si>
    <t>Основное мероприятие 9 "Приобретение учебников"</t>
  </si>
  <si>
    <t>Основное мероприятие 13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</si>
  <si>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Основное мероприятие 16 «Обеспечение условий для организации питания обучающихся в муниципальных общеобразовательных организациях»</t>
  </si>
  <si>
    <t>Основное мероприятие 20 "Создание условий для реализации региональных проектов"</t>
  </si>
  <si>
    <t>Основное мероприятие 22 "Поощрение по результатам муниципального конкурса "Лучшая школа Череповецкого муниципального района"</t>
  </si>
  <si>
    <t>Основное мероприятие 24 "Повышение уровня доступности для инвалидов и других маломобильных групп населения объектов муниципальных образовательных организаций"</t>
  </si>
  <si>
    <t xml:space="preserve">Подпрограмма 2 "Развитие дошкольного образования на 2020-2026 годы"                                                          </t>
  </si>
  <si>
    <t>Основное мероприятие  4 "Обеспечение выполнения муниципального задания, прочие расходы на иные цели"</t>
  </si>
  <si>
    <t>Основное мероприятие 8 "Строительство детского сада в п. Суда,оснащение оборудованием, инвентарем"</t>
  </si>
  <si>
    <t>Основное мероприятие 10 "Повышение уровня доступности для инвалидов и других маломобильных групп населения объектов муниципальных образовательных организаций"</t>
  </si>
  <si>
    <t>Основное мероприятие 13 "Оснащение дошкольных образовательных учреждений уличным детским игровым оборудованием"</t>
  </si>
  <si>
    <t>Основное мероприятие 14 "Поощрение по результатам муниципального конкурса "Лучший детский сад Череповецкого муниципального района"</t>
  </si>
  <si>
    <t>Подпрограмма 3 "Развитие дополнительного образования на 2020-2026 годы"</t>
  </si>
  <si>
    <t>Основное мероприятие 7 "Создание условий для функционирования и обеспечения системы персонифицированного финансирования дополнительного образования детей"</t>
  </si>
  <si>
    <t>Подпрограмма 4 "Одаренные дети на 2020-2026 годы"</t>
  </si>
  <si>
    <t>Основное мероприятие  1 "Организация и проведение районных мероприятий с обучающимися"</t>
  </si>
  <si>
    <t>Основное мероприятие 2 "Участие обучающихся в областных мероприятиях"</t>
  </si>
  <si>
    <t>Подпрограмма 5 "Обеспечение реализации муниципальной программы "Развитие системы образования Череповецкого муниципального района на 2020-2026 годы"</t>
  </si>
  <si>
    <t>Основное мероприятие 1  "Обеспечение деятельности управления образования администрации района, как ответственного исполнителя муниципальной программы"</t>
  </si>
  <si>
    <t>Основное мероприятие 2 "Обеспечение проведения социально значимых мероприятий в области образования"</t>
  </si>
  <si>
    <t>Основное мероприятие 3 "Организация временного трудоустройства несовершеннолетних граждан в возрасте от 14 до 18 лет в свободное от учебы время"</t>
  </si>
  <si>
    <t>Подпрограмма 7 "Капитальные ремонты образовательных организаций района на 2022-2026 годы"</t>
  </si>
  <si>
    <t>Основное мероприятие 1 "Разработка ПСД, государственная экспертиза"</t>
  </si>
  <si>
    <t>Основное мероприятие 3 "Реализация регионального проекта "Модернизация школьной системы образования Вологодской области на 2022-2026 годы"</t>
  </si>
  <si>
    <t>Основное мероприятие 7 "Содержание детей с ограниченными возможностями здоровья, детей-инвалидов и инвалидов"</t>
  </si>
  <si>
    <t>Основное мероприятие 25 "Организация школьных музеев"</t>
  </si>
  <si>
    <t>Основное мероприятие 26 "Создание агроклассов и (или) лесных классов в образовательных организациях"</t>
  </si>
  <si>
    <t>Основное мероприятие 16 "Обеспечение условий для дошкольного образования"</t>
  </si>
  <si>
    <t>Подпрограмма 6 "Поддержка социально ориентированных некоммерческих организаций на 2020-2026 годы"</t>
  </si>
  <si>
    <t>Основное мероприятие 2 "Выполнение работ по капитальному ремонту"</t>
  </si>
  <si>
    <t xml:space="preserve">О внесении изменений в постановление администрации района от 14.10.2019 № 1561 «Об утверждении муниципальной программы «Развитие системы образования Череповецкого муниципального района  на 2020-2025 годы»
</t>
  </si>
  <si>
    <t xml:space="preserve">О внесении изменений в постановление администрации района от 14.10.2019 № 1561 «Об утверждении муниципальной программы «Развитие системы образования Череповецкого муниципального района  на 2020-2026 годы»
</t>
  </si>
  <si>
    <t xml:space="preserve">Постановление администрации Череповецкого муниципального района  от 21.02.2024 №81 </t>
  </si>
  <si>
    <t>Постановление администрации Череповецкого муниципального района  от 17.04.2024 №181</t>
  </si>
  <si>
    <t>Постановление администрации Череповецкого муниципального района  от 10.07.2024 №302</t>
  </si>
  <si>
    <t>Постановление администрации Череповецкого муниципального района  от 10.09.2024 №400</t>
  </si>
  <si>
    <t>Постановление администрации Череповецкого муниципального района  от 15.11.2024 №581</t>
  </si>
  <si>
    <t>Постановление администрации Череповецкого муниципального района  от 28.12.2024 №677</t>
  </si>
  <si>
    <t xml:space="preserve">Доля общеобразовательных организаций, обеспеченных Интернет-соединением со скоростью соединения не менее 50 Мб/с – для образовательных организаций, расположенных в сельской местности и поселках городского типа, а также гарантированным интернет-трафиком
</t>
  </si>
  <si>
    <t xml:space="preserve">Доля документов ведомственной 
и статистичской отчетности, утвержденной нормативными правовыми актами, 
формирующейся на основании однократно 
введенных первичных данных, 
в образовательных организациях, реализующих образовательные программы общего 
образования и среднего профессионального 
образования
</t>
  </si>
  <si>
    <t xml:space="preserve">Доля общеобразовательных учреждений, соответствующих современным требованиям обучения, в общей численности общеобразовательных учреждений
</t>
  </si>
  <si>
    <t xml:space="preserve"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
направленных на раннюю профориентацию
</t>
  </si>
  <si>
    <t>чел.</t>
  </si>
  <si>
    <t xml:space="preserve"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деятельности), в том числе по итогам участия в проекте «Билет в будущее»
</t>
  </si>
  <si>
    <t xml:space="preserve">Количество общеобразовательных организаций, расположенных в сельской местности, в которых обновлена материально-техническая база для занятий физической культурой и спортом (нарастающим итогом)
</t>
  </si>
  <si>
    <t>ед.</t>
  </si>
  <si>
    <t xml:space="preserve">Доля образовательных организаций, реализующих основные и (или) дополнительные общеобразовательные программы, обновили информационное наполнение и функциональные возможности открытых и общедоступных информационных ресурсов (официальных сайтов в сети «Интернет»)
</t>
  </si>
  <si>
    <t>Внедрена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</t>
  </si>
  <si>
    <t>да-1, нет-0</t>
  </si>
  <si>
    <t xml:space="preserve">Доля обучающихся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
</t>
  </si>
  <si>
    <t xml:space="preserve"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
</t>
  </si>
  <si>
    <t xml:space="preserve">Доля детей-инвалидов, которым созданы условия для получения качественного образования с использованием дистанционных образовательных технологий и не противопоказаны данные виды обучения
</t>
  </si>
  <si>
    <t xml:space="preserve">Удельный вес численности обучающихся по основным образовательным программам 
начального общего, основного общего 
и среднего общего образования, участвующих 
в олимпиадах и иных конкурсных мероприятиях различного уровня, в общей численности 
обучающихся по основным образовательным программам начального общего, основного 
общего и среднего общего образования
</t>
  </si>
  <si>
    <t xml:space="preserve">Доля учителей, осуществляющих непрерывное повышение уровня профессионального мастерства и компетентности
</t>
  </si>
  <si>
    <t xml:space="preserve"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 в общем числе педагогических работников общего образования»
</t>
  </si>
  <si>
    <t xml:space="preserve">Количество работников, привлекаемых к осуществлению образовательной деятельности, которые прошли повышение квалификации на базе организаций, в том числе осуществляющих образовательную 
деятельность по образовательным программам высшего образования, с целью повышения их компетенций в области современных технологий онлайн-обучения
</t>
  </si>
  <si>
    <t xml:space="preserve">Доля учителей общеобразовательных организаций, вовлеченных в национальную систему профессионального роста педагогических работников
</t>
  </si>
  <si>
    <t xml:space="preserve">Доля педагогических работников, прошедших добровольную независимую оценку профессиональной квалификации
</t>
  </si>
  <si>
    <t xml:space="preserve">Доля педагогических работников системы общего, дополнительного и профессионального образования повысили уровень профессионального мастерства в форматах непрерывного образования
</t>
  </si>
  <si>
    <t xml:space="preserve">Доля учителей в возрасте до 35 лет вовлечены в различные формы поддержки и сопровождения в первые три года работы
</t>
  </si>
  <si>
    <t xml:space="preserve">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
</t>
  </si>
  <si>
    <t>Количество зданий и помещений дошкольных образовательных организаций, в которых осуществляется образовательная деятельность,  доступных для инвалидов (детей-инвалидов»)</t>
  </si>
  <si>
    <t xml:space="preserve">Доля детей-инвалидов, которым созданы условия для получения качественного образования с использованием дистанционных образовательных технологий и не противопоказаны данные виды обучения </t>
  </si>
  <si>
    <t xml:space="preserve">Доля педагогических работников, прошедших добровольную  независимую оценку профессиональной квалификации
</t>
  </si>
  <si>
    <t xml:space="preserve">Доля педагогических работников в возрасте до 35 лет вовлечены в различные формы поддержки и сопровождения в первые три года работы
</t>
  </si>
  <si>
    <t xml:space="preserve">Количество дошкольных образовательных организаций, в которых созданы условия для совершенствования обучения детей правилам дорожного движения и повышения их безопасного и ответственного поведения на дороге
</t>
  </si>
  <si>
    <t>"Развитие дополнительного образования на 2020-2026 годы"</t>
  </si>
  <si>
    <t xml:space="preserve">Доля обучающихся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
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
</t>
  </si>
  <si>
    <t>Доля обучающихся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
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</si>
  <si>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</t>
  </si>
  <si>
    <t>Доля детей-инвалидов, которым созданы условия для получения качественного образования с использованием дистанционных образовательных технологий и не противопоказаны данные виды обучения</t>
  </si>
  <si>
    <t xml:space="preserve">Доля детей с ограниченными возможностями здоровья, осваивающих дополнительные общеобразовательные программы, в том числе с использованием дистанционных технологий 
</t>
  </si>
  <si>
    <t xml:space="preserve">Доля детей, охваченных образовательными программами дополнительного образования детей, в общей численности детей и молодежи в возрасте 5-18 лет
</t>
  </si>
  <si>
    <t>Удельный вес  предоставленных субсидий социально ориентированным некоммерческим организациям  по результатам конкурсного отбора</t>
  </si>
  <si>
    <t>Количество отремонтированных учреждений</t>
  </si>
  <si>
    <t>Количество объектов, в которых в полном объеме выполнены мероприятия по капитальному ремонту общеобразовательных организаций и их оснащению средствами обучения и воспитания</t>
  </si>
  <si>
    <t>Количество объектов, в которых в полном объеме ведутся мероприятия по капитальному ремонту общеобразовательных организаций</t>
  </si>
  <si>
    <t xml:space="preserve">Подпрограмма 3  "Развитие дополнительного образования на 2020-2026 годы" </t>
  </si>
  <si>
    <t>Доля общеобразовательных учреждений, соответствующих современным требованиям  обучения, в общей численности общеобразовательных учреждений</t>
  </si>
  <si>
    <t>Обеспечение современных требований к условиям обучения обучающихся в общеобразовательных организациях</t>
  </si>
  <si>
    <t>Обеспечение  требований к условиям обучения обучающихся в общеобразовательных организациях</t>
  </si>
  <si>
    <t>Обеспечение условий для непрерывного повышения уровня профессионального мастерства и компетентности учителей</t>
  </si>
  <si>
    <t>Обеспечение условий для  повышения уровня профессионального мастерства и компетентности учителей</t>
  </si>
  <si>
    <t>Привлечение и закрепление работников сферы образования, повышение социальной защищенности</t>
  </si>
  <si>
    <t>Обеспечение доступности качественного общего и дополнительного образования детей, соответствующего требованиям развития экономики области, современным потребностям общества и каждогогражданина, в том числе оплата за классное руководство и  на обеспечение деятельности советников директора по воспитанию и взаимодействию с детскими общественными объединениями</t>
  </si>
  <si>
    <t>Руководители ОО, управление образования  администрации района</t>
  </si>
  <si>
    <t>Создание безопасных условий нахождения детей в учреждениях образования</t>
  </si>
  <si>
    <t xml:space="preserve">Обеспечение выполнения 
государственных гарантий
</t>
  </si>
  <si>
    <t xml:space="preserve">Сентябрь </t>
  </si>
  <si>
    <t>Обеспечение образовательного процесса учебной литературой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</si>
  <si>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</si>
  <si>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Основное мероприятие 12 "Реализация регионального проекта «Цифровая образовательная среда»</t>
  </si>
  <si>
    <t>Внедрение целевой модели цифровой образовательной среды в общеобразовательных организациях</t>
  </si>
  <si>
    <t xml:space="preserve">Предоставление двухразового бесплатного питания детям льготных категорий
</t>
  </si>
  <si>
    <t xml:space="preserve">Предоставление бесплатного горячего питания детям 1-4 классов
</t>
  </si>
  <si>
    <t>Ремонт кабинетов для создания ЦОС</t>
  </si>
  <si>
    <t>Проведение  конкурса среди школ района на звание "Лучшая школа"</t>
  </si>
  <si>
    <r>
      <t xml:space="preserve">Создание безбарьерной среды для </t>
    </r>
    <r>
      <rPr>
        <sz val="11"/>
        <color rgb="FF000000"/>
        <rFont val="Times New Roman"/>
        <family val="1"/>
        <charset val="204"/>
      </rPr>
      <t>инвалидов (детей-инвалидов)</t>
    </r>
  </si>
  <si>
    <r>
      <t xml:space="preserve">Создана безбарьерная среда для </t>
    </r>
    <r>
      <rPr>
        <sz val="11"/>
        <color rgb="FF000000"/>
        <rFont val="Times New Roman"/>
        <family val="1"/>
        <charset val="204"/>
      </rPr>
      <t>инвалидов (детей-инвалидов) в 5 школах района</t>
    </r>
  </si>
  <si>
    <t>Оснащение   учебным и интерактивным оборудованием для школьных музеев</t>
  </si>
  <si>
    <t>Оснащен учебным и интерактивным оборудованием  школьный музей в Ботовской школе</t>
  </si>
  <si>
    <t>Оснащение школ оборудованием для создания агроклассов и (или) лесных классов</t>
  </si>
  <si>
    <t>Оснащены 2 школы оборудованием для создания агроклассов и 1 школа для создания  лесного класса</t>
  </si>
  <si>
    <t>Основное мероприятие 19. Реализация регионального проекта Патриотическое воспитание граждан Российской Федерации</t>
  </si>
  <si>
    <t>Приобретение государственных символов</t>
  </si>
  <si>
    <t>Приобретены  гос флаги с флагштоками для всех школ района</t>
  </si>
  <si>
    <t>Обеспечение современных требований к условиям обучения, ухода и присмотра воспитанников в детских садах</t>
  </si>
  <si>
    <t>Обеспечение условий для непрерывного повышения уровня профессионального мастерства и компетентности педагогов</t>
  </si>
  <si>
    <t>Обеспечение образовательного процесса</t>
  </si>
  <si>
    <t>Обеспечение  требований к условиям обучения, ухода и присмотра воспитанников в детских садах</t>
  </si>
  <si>
    <t>Создание безбарьерной среды для инвалидов</t>
  </si>
  <si>
    <t>Создана безбарьерная среда  для инвалидов в 4 деских садах</t>
  </si>
  <si>
    <t>Создание условий для повышения качества образования и воспитания дошкольников</t>
  </si>
  <si>
    <t>Отремонтировано 10  веранд, установлено 12 новых веранд, в 2 детских садах установлено новое игровое оборудование</t>
  </si>
  <si>
    <t>Проведение  конкурса среди детских садов района на звание "Лучший детский сад"</t>
  </si>
  <si>
    <t>Проведен конкурс среди детских садов района на звание "Лучший детский сад"</t>
  </si>
  <si>
    <t>Обеспечение современных требований к условиям обучения воспитанников</t>
  </si>
  <si>
    <t>Обеспечение современных требований к условиям обучения обучающихся в учреждениях дополнительного образования</t>
  </si>
  <si>
    <t>Обеспечение требований к условиям обучения обучающихся в учреждениях дополнительного образования</t>
  </si>
  <si>
    <t>Создание равных возможностей для получения качественного дополнительного образования детей</t>
  </si>
  <si>
    <t>Содействие занятости несовершеннолетним</t>
  </si>
  <si>
    <t>а 2024 году не реализовывалась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</si>
</sst>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[$-419]General"/>
    <numFmt numFmtId="165" formatCode="#,##0.00;[Red]\-#,##0.00;0.00"/>
    <numFmt numFmtId="166" formatCode="00\.00\.00"/>
    <numFmt numFmtId="167" formatCode="0000000000"/>
    <numFmt numFmtId="168" formatCode="#,##0.00_ ;[Red]\-#,##0.00\ "/>
    <numFmt numFmtId="169" formatCode="0.0"/>
  </numFmts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70C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9" fillId="0" borderId="0" applyBorder="0" applyProtection="0"/>
    <xf numFmtId="43" fontId="24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7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0" fillId="0" borderId="10" xfId="0" applyFont="1" applyFill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2" fontId="0" fillId="0" borderId="0" xfId="0" applyNumberFormat="1"/>
    <xf numFmtId="0" fontId="17" fillId="0" borderId="0" xfId="0" applyFont="1" applyBorder="1" applyAlignment="1">
      <alignment horizontal="left" vertical="center" wrapText="1"/>
    </xf>
    <xf numFmtId="0" fontId="16" fillId="2" borderId="0" xfId="0" applyFont="1" applyFill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15" fillId="0" borderId="0" xfId="0" applyNumberFormat="1" applyFont="1" applyFill="1" applyBorder="1" applyAlignment="1">
      <alignment horizontal="right"/>
    </xf>
    <xf numFmtId="2" fontId="16" fillId="0" borderId="0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4" fontId="2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Fill="1" applyBorder="1" applyAlignment="1"/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Font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ill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11" fillId="0" borderId="6" xfId="0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3" fillId="0" borderId="10" xfId="0" applyNumberFormat="1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18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/>
    </xf>
    <xf numFmtId="0" fontId="0" fillId="0" borderId="1" xfId="0" applyFont="1" applyBorder="1"/>
    <xf numFmtId="17" fontId="0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top" wrapText="1"/>
      <protection hidden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horizontal="left" vertical="top" wrapText="1"/>
      <protection hidden="1"/>
    </xf>
    <xf numFmtId="0" fontId="11" fillId="0" borderId="5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top" wrapText="1"/>
    </xf>
    <xf numFmtId="2" fontId="0" fillId="0" borderId="0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top" wrapText="1"/>
    </xf>
    <xf numFmtId="0" fontId="11" fillId="0" borderId="8" xfId="0" applyFont="1" applyBorder="1"/>
    <xf numFmtId="0" fontId="13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3" fontId="1" fillId="0" borderId="1" xfId="3" applyFont="1" applyFill="1" applyBorder="1" applyAlignment="1">
      <alignment vertical="center" wrapText="1"/>
    </xf>
    <xf numFmtId="43" fontId="11" fillId="0" borderId="1" xfId="3" applyFont="1" applyFill="1" applyBorder="1" applyAlignment="1">
      <alignment vertical="center"/>
    </xf>
    <xf numFmtId="43" fontId="0" fillId="0" borderId="0" xfId="3" applyFont="1" applyFill="1" applyBorder="1" applyAlignment="1">
      <alignment vertical="center"/>
    </xf>
    <xf numFmtId="43" fontId="0" fillId="0" borderId="1" xfId="3" applyFont="1" applyFill="1" applyBorder="1" applyAlignment="1">
      <alignment horizontal="center" vertical="center" wrapText="1"/>
    </xf>
    <xf numFmtId="43" fontId="0" fillId="0" borderId="1" xfId="3" applyFont="1" applyFill="1" applyBorder="1" applyAlignment="1">
      <alignment vertical="center" wrapText="1"/>
    </xf>
    <xf numFmtId="43" fontId="12" fillId="0" borderId="1" xfId="3" applyFont="1" applyFill="1" applyBorder="1" applyAlignment="1">
      <alignment vertical="center"/>
    </xf>
    <xf numFmtId="43" fontId="11" fillId="0" borderId="1" xfId="3" applyFont="1" applyFill="1" applyBorder="1" applyAlignment="1">
      <alignment vertical="center" wrapText="1"/>
    </xf>
    <xf numFmtId="43" fontId="0" fillId="0" borderId="1" xfId="3" applyFont="1" applyFill="1" applyBorder="1" applyAlignment="1">
      <alignment horizontal="right" vertical="center" wrapText="1"/>
    </xf>
    <xf numFmtId="43" fontId="0" fillId="0" borderId="1" xfId="3" applyFont="1" applyFill="1" applyBorder="1" applyAlignment="1">
      <alignment vertical="center"/>
    </xf>
    <xf numFmtId="43" fontId="13" fillId="0" borderId="1" xfId="3" applyFont="1" applyFill="1" applyBorder="1" applyAlignment="1">
      <alignment vertical="center" wrapText="1"/>
    </xf>
    <xf numFmtId="0" fontId="0" fillId="0" borderId="0" xfId="0" applyFont="1" applyAlignment="1">
      <alignment vertical="top" wrapText="1"/>
    </xf>
    <xf numFmtId="43" fontId="13" fillId="0" borderId="1" xfId="3" applyFont="1" applyFill="1" applyBorder="1" applyAlignment="1">
      <alignment vertical="center"/>
    </xf>
    <xf numFmtId="0" fontId="25" fillId="0" borderId="1" xfId="0" applyNumberFormat="1" applyFont="1" applyFill="1" applyBorder="1" applyAlignment="1" applyProtection="1">
      <alignment wrapText="1"/>
      <protection hidden="1"/>
    </xf>
    <xf numFmtId="166" fontId="25" fillId="0" borderId="1" xfId="0" applyNumberFormat="1" applyFont="1" applyFill="1" applyBorder="1" applyAlignment="1" applyProtection="1">
      <protection hidden="1"/>
    </xf>
    <xf numFmtId="0" fontId="25" fillId="0" borderId="1" xfId="0" applyNumberFormat="1" applyFont="1" applyFill="1" applyBorder="1" applyAlignment="1" applyProtection="1">
      <protection hidden="1"/>
    </xf>
    <xf numFmtId="2" fontId="0" fillId="0" borderId="0" xfId="0" applyNumberFormat="1" applyFont="1" applyFill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43" fontId="18" fillId="0" borderId="1" xfId="3" applyFont="1" applyFill="1" applyBorder="1" applyAlignment="1">
      <alignment vertical="top" wrapText="1"/>
    </xf>
    <xf numFmtId="43" fontId="22" fillId="0" borderId="10" xfId="3" applyFont="1" applyFill="1" applyBorder="1" applyAlignment="1">
      <alignment vertical="top"/>
    </xf>
    <xf numFmtId="2" fontId="10" fillId="0" borderId="1" xfId="0" applyNumberFormat="1" applyFont="1" applyFill="1" applyBorder="1" applyAlignment="1">
      <alignment vertical="top" wrapText="1"/>
    </xf>
    <xf numFmtId="2" fontId="10" fillId="0" borderId="0" xfId="0" applyNumberFormat="1" applyFont="1" applyFill="1" applyAlignment="1">
      <alignment vertical="top"/>
    </xf>
    <xf numFmtId="2" fontId="23" fillId="0" borderId="10" xfId="2" applyNumberFormat="1" applyFont="1" applyFill="1" applyBorder="1" applyAlignment="1">
      <alignment vertical="top"/>
    </xf>
    <xf numFmtId="2" fontId="10" fillId="0" borderId="5" xfId="0" applyNumberFormat="1" applyFont="1" applyFill="1" applyBorder="1" applyAlignment="1">
      <alignment vertical="top" wrapText="1"/>
    </xf>
    <xf numFmtId="2" fontId="10" fillId="0" borderId="18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2" fontId="18" fillId="0" borderId="1" xfId="0" applyNumberFormat="1" applyFont="1" applyFill="1" applyBorder="1" applyAlignment="1">
      <alignment vertical="top" wrapText="1"/>
    </xf>
    <xf numFmtId="165" fontId="25" fillId="0" borderId="1" xfId="0" applyNumberFormat="1" applyFont="1" applyFill="1" applyBorder="1" applyAlignment="1" applyProtection="1">
      <alignment vertical="top"/>
      <protection hidden="1"/>
    </xf>
    <xf numFmtId="165" fontId="25" fillId="0" borderId="1" xfId="0" applyNumberFormat="1" applyFont="1" applyFill="1" applyBorder="1" applyAlignment="1" applyProtection="1">
      <alignment vertical="top" wrapText="1"/>
      <protection hidden="1"/>
    </xf>
    <xf numFmtId="168" fontId="25" fillId="0" borderId="1" xfId="0" applyNumberFormat="1" applyFont="1" applyFill="1" applyBorder="1" applyAlignment="1" applyProtection="1">
      <alignment vertical="top"/>
      <protection hidden="1"/>
    </xf>
    <xf numFmtId="2" fontId="0" fillId="0" borderId="1" xfId="0" applyNumberFormat="1" applyFont="1" applyFill="1" applyBorder="1" applyAlignment="1">
      <alignment vertical="top"/>
    </xf>
    <xf numFmtId="2" fontId="18" fillId="0" borderId="10" xfId="0" applyNumberFormat="1" applyFont="1" applyFill="1" applyBorder="1" applyAlignment="1">
      <alignment vertical="top" wrapText="1"/>
    </xf>
    <xf numFmtId="2" fontId="10" fillId="0" borderId="10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3" fontId="0" fillId="0" borderId="7" xfId="0" applyNumberFormat="1" applyFont="1" applyFill="1" applyBorder="1" applyAlignment="1">
      <alignment horizontal="right" vertical="top" wrapText="1"/>
    </xf>
    <xf numFmtId="4" fontId="0" fillId="0" borderId="7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 wrapText="1"/>
    </xf>
    <xf numFmtId="2" fontId="13" fillId="0" borderId="7" xfId="0" applyNumberFormat="1" applyFont="1" applyFill="1" applyBorder="1" applyAlignment="1">
      <alignment vertical="center"/>
    </xf>
    <xf numFmtId="2" fontId="26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16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1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top" wrapText="1"/>
    </xf>
    <xf numFmtId="0" fontId="0" fillId="0" borderId="1" xfId="0" applyFont="1" applyFill="1" applyBorder="1"/>
    <xf numFmtId="0" fontId="0" fillId="0" borderId="0" xfId="0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wrapText="1"/>
    </xf>
    <xf numFmtId="0" fontId="10" fillId="0" borderId="19" xfId="0" applyFont="1" applyBorder="1" applyAlignment="1">
      <alignment horizontal="justify" vertical="center" wrapText="1"/>
    </xf>
    <xf numFmtId="0" fontId="0" fillId="0" borderId="6" xfId="0" applyFont="1" applyFill="1" applyBorder="1" applyAlignment="1">
      <alignment vertical="top" wrapTex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9" fillId="0" borderId="0" xfId="1" applyAlignment="1" applyProtection="1">
      <alignment horizontal="center"/>
    </xf>
    <xf numFmtId="14" fontId="7" fillId="0" borderId="16" xfId="0" applyNumberFormat="1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0" fillId="0" borderId="8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1" xfId="0" applyFont="1" applyBorder="1" applyAlignment="1">
      <alignment horizontal="left" vertical="center" wrapText="1"/>
    </xf>
    <xf numFmtId="167" fontId="25" fillId="0" borderId="1" xfId="0" applyNumberFormat="1" applyFont="1" applyFill="1" applyBorder="1" applyAlignment="1" applyProtection="1">
      <alignment vertical="top" wrapText="1"/>
      <protection hidden="1"/>
    </xf>
    <xf numFmtId="0" fontId="25" fillId="0" borderId="1" xfId="0" applyNumberFormat="1" applyFont="1" applyFill="1" applyBorder="1" applyAlignment="1" applyProtection="1">
      <alignment vertical="top" wrapText="1"/>
      <protection hidden="1"/>
    </xf>
    <xf numFmtId="0" fontId="10" fillId="0" borderId="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5" xfId="0" applyBorder="1" applyAlignment="1">
      <alignment horizontal="left" vertical="top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</cellXfs>
  <cellStyles count="4">
    <cellStyle name="Excel Built-in Normal" xfId="2"/>
    <cellStyle name="Гиперссылка" xfId="1" builtinId="8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o@cherra,ru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topLeftCell="A13" zoomScaleNormal="100" zoomScaleSheetLayoutView="100" workbookViewId="0">
      <selection activeCell="A16" sqref="A16:H16"/>
    </sheetView>
  </sheetViews>
  <sheetFormatPr defaultRowHeight="15.75"/>
  <cols>
    <col min="1" max="1" width="10.5703125" style="16" customWidth="1"/>
    <col min="2" max="2" width="9.140625" style="16"/>
    <col min="3" max="3" width="9.85546875" style="16" customWidth="1"/>
    <col min="4" max="4" width="10.7109375" style="16" customWidth="1"/>
    <col min="5" max="5" width="9.85546875" style="16" customWidth="1"/>
    <col min="6" max="6" width="9.140625" style="16"/>
    <col min="7" max="7" width="11.28515625" style="16" bestFit="1" customWidth="1"/>
    <col min="8" max="8" width="10.5703125" style="16" customWidth="1"/>
    <col min="9" max="16384" width="9.140625" style="16"/>
  </cols>
  <sheetData>
    <row r="1" spans="1:8">
      <c r="A1" s="275" t="s">
        <v>105</v>
      </c>
      <c r="B1" s="275"/>
      <c r="C1" s="275"/>
      <c r="D1" s="275"/>
      <c r="E1" s="275"/>
      <c r="F1" s="275"/>
      <c r="G1" s="275"/>
      <c r="H1" s="275"/>
    </row>
    <row r="14" spans="1:8">
      <c r="A14" s="275" t="s">
        <v>106</v>
      </c>
      <c r="B14" s="275"/>
      <c r="C14" s="275"/>
      <c r="D14" s="275"/>
      <c r="E14" s="275"/>
      <c r="F14" s="275"/>
      <c r="G14" s="275"/>
      <c r="H14" s="275"/>
    </row>
    <row r="15" spans="1:8">
      <c r="A15" s="24"/>
      <c r="B15" s="24"/>
      <c r="C15" s="24"/>
      <c r="D15" s="24"/>
      <c r="E15" s="24"/>
      <c r="F15" s="24"/>
      <c r="G15" s="24"/>
      <c r="H15" s="24"/>
    </row>
    <row r="16" spans="1:8" ht="60.75" customHeight="1">
      <c r="A16" s="276" t="s">
        <v>264</v>
      </c>
      <c r="B16" s="276"/>
      <c r="C16" s="276"/>
      <c r="D16" s="276"/>
      <c r="E16" s="276"/>
      <c r="F16" s="276"/>
      <c r="G16" s="276"/>
      <c r="H16" s="276"/>
    </row>
    <row r="17" spans="1:8" ht="15" customHeight="1">
      <c r="A17" s="24"/>
      <c r="B17" s="24"/>
      <c r="C17" s="24"/>
      <c r="D17" s="24"/>
      <c r="E17" s="24"/>
      <c r="F17" s="24"/>
      <c r="G17" s="24"/>
      <c r="H17" s="24"/>
    </row>
    <row r="18" spans="1:8" ht="45.75" customHeight="1">
      <c r="A18" s="17"/>
      <c r="C18" s="26" t="s">
        <v>95</v>
      </c>
      <c r="D18" s="26">
        <v>2024</v>
      </c>
      <c r="E18" s="26" t="s">
        <v>96</v>
      </c>
    </row>
    <row r="20" spans="1:8" ht="15" customHeight="1"/>
    <row r="21" spans="1:8" ht="15" customHeight="1"/>
    <row r="22" spans="1:8" ht="15" customHeight="1"/>
    <row r="23" spans="1:8" ht="15" customHeight="1"/>
    <row r="24" spans="1:8" ht="15" customHeight="1"/>
    <row r="25" spans="1:8" ht="15" customHeight="1"/>
    <row r="26" spans="1:8" ht="15" customHeight="1"/>
    <row r="27" spans="1:8" ht="15.75" customHeight="1"/>
    <row r="28" spans="1:8" ht="32.1" customHeight="1">
      <c r="C28" s="277" t="s">
        <v>107</v>
      </c>
      <c r="D28" s="277"/>
      <c r="E28" s="277"/>
      <c r="F28" s="278" t="s">
        <v>124</v>
      </c>
      <c r="G28" s="278"/>
      <c r="H28" s="278"/>
    </row>
    <row r="29" spans="1:8" ht="32.1" customHeight="1">
      <c r="C29" s="277"/>
      <c r="D29" s="277"/>
      <c r="E29" s="277"/>
      <c r="F29" s="278"/>
      <c r="G29" s="278"/>
      <c r="H29" s="278"/>
    </row>
    <row r="30" spans="1:8">
      <c r="C30" s="279" t="s">
        <v>11</v>
      </c>
      <c r="D30" s="279"/>
      <c r="E30" s="279"/>
      <c r="F30" s="275" t="s">
        <v>263</v>
      </c>
      <c r="G30" s="275"/>
      <c r="H30" s="275"/>
    </row>
    <row r="31" spans="1:8">
      <c r="C31" s="279" t="s">
        <v>94</v>
      </c>
      <c r="D31" s="279"/>
      <c r="E31" s="279"/>
      <c r="F31" s="275" t="s">
        <v>125</v>
      </c>
      <c r="G31" s="275"/>
      <c r="H31" s="275"/>
    </row>
    <row r="32" spans="1:8">
      <c r="C32" s="30"/>
      <c r="D32" s="30"/>
      <c r="E32" s="30" t="s">
        <v>117</v>
      </c>
      <c r="F32" s="280" t="s">
        <v>254</v>
      </c>
      <c r="G32" s="275"/>
      <c r="H32" s="275"/>
    </row>
    <row r="33" spans="1:8" ht="32.1" customHeight="1">
      <c r="C33" s="279" t="s">
        <v>12</v>
      </c>
      <c r="D33" s="279"/>
      <c r="E33" s="279"/>
      <c r="F33" s="274"/>
      <c r="G33" s="274"/>
      <c r="H33" s="274"/>
    </row>
    <row r="34" spans="1:8">
      <c r="F34" s="281">
        <v>45715</v>
      </c>
      <c r="G34" s="282"/>
    </row>
    <row r="38" spans="1:8" ht="15" customHeight="1"/>
    <row r="39" spans="1:8" ht="15" customHeight="1"/>
    <row r="41" spans="1:8">
      <c r="A41" s="275" t="s">
        <v>265</v>
      </c>
      <c r="B41" s="275"/>
      <c r="C41" s="275"/>
      <c r="D41" s="275"/>
      <c r="E41" s="275"/>
      <c r="F41" s="275"/>
      <c r="G41" s="275"/>
      <c r="H41" s="275"/>
    </row>
  </sheetData>
  <mergeCells count="16">
    <mergeCell ref="F33:H33"/>
    <mergeCell ref="A41:H41"/>
    <mergeCell ref="A1:H1"/>
    <mergeCell ref="A14:H14"/>
    <mergeCell ref="A16:H16"/>
    <mergeCell ref="C28:E28"/>
    <mergeCell ref="F28:H28"/>
    <mergeCell ref="C29:E29"/>
    <mergeCell ref="F29:H29"/>
    <mergeCell ref="C30:E30"/>
    <mergeCell ref="F30:H30"/>
    <mergeCell ref="C31:E31"/>
    <mergeCell ref="F31:H31"/>
    <mergeCell ref="C33:E33"/>
    <mergeCell ref="F32:H32"/>
    <mergeCell ref="F34:G34"/>
  </mergeCells>
  <hyperlinks>
    <hyperlink ref="F32" r:id="rId1"/>
  </hyperlinks>
  <pageMargins left="0.7" right="0.7" top="0.75" bottom="0.75" header="0.3" footer="0.3"/>
  <pageSetup paperSize="9" scale="99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7"/>
  <sheetViews>
    <sheetView topLeftCell="B37" zoomScaleNormal="100" workbookViewId="0">
      <selection activeCell="L74" sqref="L74"/>
    </sheetView>
  </sheetViews>
  <sheetFormatPr defaultRowHeight="15"/>
  <cols>
    <col min="1" max="1" width="0" hidden="1" customWidth="1"/>
    <col min="2" max="2" width="29" style="102" customWidth="1"/>
    <col min="3" max="3" width="10.5703125" customWidth="1"/>
    <col min="4" max="4" width="12.42578125" customWidth="1"/>
    <col min="8" max="8" width="0.140625" customWidth="1"/>
  </cols>
  <sheetData>
    <row r="1" spans="1:8" ht="20.100000000000001" customHeight="1">
      <c r="B1" s="344" t="s">
        <v>16</v>
      </c>
      <c r="C1" s="344"/>
      <c r="D1" s="311" t="s">
        <v>294</v>
      </c>
      <c r="E1" s="345"/>
      <c r="F1" s="345"/>
      <c r="G1" s="345"/>
      <c r="H1" s="345"/>
    </row>
    <row r="2" spans="1:8" ht="20.100000000000001" customHeight="1">
      <c r="B2" s="344"/>
      <c r="C2" s="344"/>
      <c r="D2" s="347"/>
      <c r="E2" s="348"/>
      <c r="F2" s="348"/>
      <c r="G2" s="348"/>
      <c r="H2" s="348"/>
    </row>
    <row r="3" spans="1:8" ht="20.100000000000001" customHeight="1">
      <c r="B3" s="344" t="s">
        <v>9</v>
      </c>
      <c r="C3" s="344"/>
      <c r="D3" s="350" t="s">
        <v>293</v>
      </c>
      <c r="E3" s="350"/>
      <c r="F3" s="350"/>
      <c r="G3" s="350"/>
      <c r="H3" s="350"/>
    </row>
    <row r="4" spans="1:8" ht="20.100000000000001" customHeight="1">
      <c r="B4" s="344" t="s">
        <v>13</v>
      </c>
      <c r="C4" s="344"/>
      <c r="D4" s="357">
        <v>45715</v>
      </c>
      <c r="E4" s="350"/>
      <c r="F4" s="350"/>
      <c r="G4" s="350"/>
      <c r="H4" s="350"/>
    </row>
    <row r="5" spans="1:8" ht="20.100000000000001" customHeight="1">
      <c r="B5" s="83"/>
      <c r="C5" s="4"/>
      <c r="D5" s="5"/>
      <c r="E5" s="5"/>
      <c r="F5" s="5"/>
      <c r="G5" s="5"/>
      <c r="H5" s="5"/>
    </row>
    <row r="6" spans="1:8">
      <c r="B6" s="100" t="s">
        <v>17</v>
      </c>
      <c r="C6" s="3"/>
      <c r="D6" s="3"/>
      <c r="E6" s="3"/>
      <c r="F6" s="3"/>
      <c r="G6" s="3"/>
      <c r="H6" s="3"/>
    </row>
    <row r="7" spans="1:8">
      <c r="B7" s="101"/>
    </row>
    <row r="8" spans="1:8">
      <c r="B8" s="102" t="s">
        <v>99</v>
      </c>
      <c r="C8" s="223">
        <v>25</v>
      </c>
    </row>
    <row r="10" spans="1:8" ht="30">
      <c r="B10" s="103" t="s">
        <v>97</v>
      </c>
      <c r="C10" s="216" t="s">
        <v>98</v>
      </c>
      <c r="D10" s="216" t="s">
        <v>14</v>
      </c>
      <c r="E10" s="216" t="s">
        <v>0</v>
      </c>
      <c r="F10" s="216" t="s">
        <v>1</v>
      </c>
      <c r="G10" s="216" t="s">
        <v>2</v>
      </c>
    </row>
    <row r="11" spans="1:8" ht="118.5" customHeight="1">
      <c r="A11">
        <v>1</v>
      </c>
      <c r="B11" s="103" t="s">
        <v>206</v>
      </c>
      <c r="C11" s="218" t="s">
        <v>126</v>
      </c>
      <c r="D11" s="216">
        <v>1</v>
      </c>
      <c r="E11" s="216">
        <v>100</v>
      </c>
      <c r="F11" s="216">
        <v>100</v>
      </c>
      <c r="G11" s="98">
        <f>IF(D11=1,(F11/E11),(E11/F11))</f>
        <v>1</v>
      </c>
    </row>
    <row r="12" spans="1:8" ht="79.5" customHeight="1">
      <c r="A12">
        <v>2</v>
      </c>
      <c r="B12" s="103" t="s">
        <v>224</v>
      </c>
      <c r="C12" s="218" t="s">
        <v>126</v>
      </c>
      <c r="D12" s="216">
        <v>1</v>
      </c>
      <c r="E12" s="149">
        <v>65</v>
      </c>
      <c r="F12" s="149">
        <v>65</v>
      </c>
      <c r="G12" s="98">
        <f t="shared" ref="G12:G33" si="0">IF(D12=1,(F12/E12),(E12/F12))</f>
        <v>1</v>
      </c>
    </row>
    <row r="13" spans="1:8" ht="122.25" customHeight="1">
      <c r="A13">
        <v>3</v>
      </c>
      <c r="B13" s="103" t="s">
        <v>223</v>
      </c>
      <c r="C13" s="218" t="s">
        <v>126</v>
      </c>
      <c r="D13" s="214">
        <v>2</v>
      </c>
      <c r="E13" s="217">
        <v>5</v>
      </c>
      <c r="F13" s="214">
        <v>29</v>
      </c>
      <c r="G13" s="98">
        <f t="shared" si="0"/>
        <v>0.17241379310344829</v>
      </c>
    </row>
    <row r="14" spans="1:8" ht="175.5" customHeight="1">
      <c r="A14">
        <v>4</v>
      </c>
      <c r="B14" s="103" t="s">
        <v>207</v>
      </c>
      <c r="C14" s="92" t="s">
        <v>126</v>
      </c>
      <c r="D14" s="91">
        <v>1</v>
      </c>
      <c r="E14" s="91">
        <v>100</v>
      </c>
      <c r="F14" s="91">
        <v>100</v>
      </c>
      <c r="G14" s="98">
        <f t="shared" si="0"/>
        <v>1</v>
      </c>
    </row>
    <row r="15" spans="1:8" ht="126.75" customHeight="1">
      <c r="A15">
        <v>5</v>
      </c>
      <c r="B15" s="103" t="s">
        <v>208</v>
      </c>
      <c r="C15" s="92" t="s">
        <v>126</v>
      </c>
      <c r="D15" s="91">
        <v>1</v>
      </c>
      <c r="E15" s="91">
        <v>100</v>
      </c>
      <c r="F15" s="91">
        <v>100</v>
      </c>
      <c r="G15" s="98">
        <f t="shared" si="0"/>
        <v>1</v>
      </c>
    </row>
    <row r="16" spans="1:8" ht="104.25" customHeight="1">
      <c r="A16">
        <v>6</v>
      </c>
      <c r="B16" s="103" t="s">
        <v>413</v>
      </c>
      <c r="C16" s="218" t="s">
        <v>126</v>
      </c>
      <c r="D16" s="214">
        <v>1</v>
      </c>
      <c r="E16" s="214">
        <v>100</v>
      </c>
      <c r="F16" s="214">
        <v>100</v>
      </c>
      <c r="G16" s="98">
        <f t="shared" si="0"/>
        <v>1</v>
      </c>
    </row>
    <row r="17" spans="1:7" ht="116.25" customHeight="1">
      <c r="A17">
        <v>10</v>
      </c>
      <c r="B17" s="103" t="s">
        <v>414</v>
      </c>
      <c r="C17" s="218" t="s">
        <v>126</v>
      </c>
      <c r="D17" s="214">
        <v>1</v>
      </c>
      <c r="E17" s="97">
        <v>90</v>
      </c>
      <c r="F17" s="97">
        <v>90</v>
      </c>
      <c r="G17" s="98">
        <f t="shared" si="0"/>
        <v>1</v>
      </c>
    </row>
    <row r="18" spans="1:7" s="57" customFormat="1" ht="89.25">
      <c r="B18" s="240" t="s">
        <v>415</v>
      </c>
      <c r="C18" s="218" t="s">
        <v>126</v>
      </c>
      <c r="D18" s="116">
        <v>1</v>
      </c>
      <c r="E18" s="242">
        <v>65</v>
      </c>
      <c r="F18" s="242">
        <v>65</v>
      </c>
      <c r="G18" s="98">
        <f t="shared" si="0"/>
        <v>1</v>
      </c>
    </row>
    <row r="19" spans="1:7" s="57" customFormat="1" ht="127.5" customHeight="1">
      <c r="B19" s="240" t="s">
        <v>416</v>
      </c>
      <c r="C19" s="241" t="s">
        <v>417</v>
      </c>
      <c r="D19" s="116">
        <v>1</v>
      </c>
      <c r="E19" s="116">
        <v>3030</v>
      </c>
      <c r="F19" s="116">
        <v>3030</v>
      </c>
      <c r="G19" s="98">
        <f t="shared" si="0"/>
        <v>1</v>
      </c>
    </row>
    <row r="20" spans="1:7" s="57" customFormat="1" ht="132" customHeight="1">
      <c r="B20" s="240" t="s">
        <v>418</v>
      </c>
      <c r="C20" s="241" t="s">
        <v>417</v>
      </c>
      <c r="D20" s="116">
        <v>1</v>
      </c>
      <c r="E20" s="241">
        <v>1773</v>
      </c>
      <c r="F20" s="241">
        <v>1773</v>
      </c>
      <c r="G20" s="98">
        <f t="shared" si="0"/>
        <v>1</v>
      </c>
    </row>
    <row r="21" spans="1:7" s="57" customFormat="1" ht="101.25" customHeight="1">
      <c r="B21" s="240" t="s">
        <v>419</v>
      </c>
      <c r="C21" s="241" t="s">
        <v>420</v>
      </c>
      <c r="D21" s="116">
        <v>1</v>
      </c>
      <c r="E21" s="241">
        <v>9</v>
      </c>
      <c r="F21" s="241">
        <v>9</v>
      </c>
      <c r="G21" s="98">
        <f t="shared" si="0"/>
        <v>1</v>
      </c>
    </row>
    <row r="22" spans="1:7" s="57" customFormat="1" ht="81" customHeight="1">
      <c r="B22" s="240" t="s">
        <v>421</v>
      </c>
      <c r="C22" s="218" t="s">
        <v>126</v>
      </c>
      <c r="D22" s="116">
        <v>1</v>
      </c>
      <c r="E22" s="241">
        <v>100</v>
      </c>
      <c r="F22" s="241">
        <v>100</v>
      </c>
      <c r="G22" s="98">
        <f t="shared" si="0"/>
        <v>1</v>
      </c>
    </row>
    <row r="23" spans="1:7" s="57" customFormat="1" ht="96.75" customHeight="1">
      <c r="B23" s="240" t="s">
        <v>422</v>
      </c>
      <c r="C23" s="241" t="s">
        <v>423</v>
      </c>
      <c r="D23" s="116"/>
      <c r="E23" s="241">
        <v>1</v>
      </c>
      <c r="F23" s="241">
        <v>1</v>
      </c>
      <c r="G23" s="98">
        <f t="shared" si="0"/>
        <v>1</v>
      </c>
    </row>
    <row r="24" spans="1:7" s="57" customFormat="1" ht="194.25" customHeight="1">
      <c r="B24" s="240" t="s">
        <v>424</v>
      </c>
      <c r="C24" s="218" t="s">
        <v>126</v>
      </c>
      <c r="D24" s="116">
        <v>1</v>
      </c>
      <c r="E24" s="116">
        <v>40</v>
      </c>
      <c r="F24" s="116">
        <v>40</v>
      </c>
      <c r="G24" s="98">
        <f t="shared" si="0"/>
        <v>1</v>
      </c>
    </row>
    <row r="25" spans="1:7" s="57" customFormat="1" ht="187.5" customHeight="1">
      <c r="B25" s="240" t="s">
        <v>425</v>
      </c>
      <c r="C25" s="218" t="s">
        <v>126</v>
      </c>
      <c r="D25" s="116">
        <v>1</v>
      </c>
      <c r="E25" s="116">
        <v>65</v>
      </c>
      <c r="F25" s="116">
        <v>65</v>
      </c>
      <c r="G25" s="98">
        <f t="shared" si="0"/>
        <v>1</v>
      </c>
    </row>
    <row r="26" spans="1:7" s="57" customFormat="1" ht="96.75" customHeight="1">
      <c r="B26" s="240" t="s">
        <v>426</v>
      </c>
      <c r="C26" s="218" t="s">
        <v>126</v>
      </c>
      <c r="D26" s="116">
        <v>1</v>
      </c>
      <c r="E26" s="116">
        <v>100</v>
      </c>
      <c r="F26" s="116">
        <v>100</v>
      </c>
      <c r="G26" s="98">
        <f t="shared" si="0"/>
        <v>1</v>
      </c>
    </row>
    <row r="27" spans="1:7" s="57" customFormat="1" ht="140.25" customHeight="1">
      <c r="B27" s="240" t="s">
        <v>427</v>
      </c>
      <c r="C27" s="218" t="s">
        <v>126</v>
      </c>
      <c r="D27" s="116">
        <v>1</v>
      </c>
      <c r="E27" s="116">
        <v>53</v>
      </c>
      <c r="F27" s="116">
        <v>53</v>
      </c>
      <c r="G27" s="98">
        <f t="shared" si="0"/>
        <v>1</v>
      </c>
    </row>
    <row r="28" spans="1:7" s="57" customFormat="1" ht="59.25" customHeight="1">
      <c r="B28" s="240" t="s">
        <v>222</v>
      </c>
      <c r="C28" s="218" t="s">
        <v>126</v>
      </c>
      <c r="D28" s="116">
        <v>2</v>
      </c>
      <c r="E28" s="116">
        <v>0</v>
      </c>
      <c r="F28" s="116">
        <v>0</v>
      </c>
      <c r="G28" s="98">
        <v>1</v>
      </c>
    </row>
    <row r="29" spans="1:7" s="57" customFormat="1" ht="57.75" customHeight="1">
      <c r="B29" s="240" t="s">
        <v>428</v>
      </c>
      <c r="C29" s="218" t="s">
        <v>126</v>
      </c>
      <c r="D29" s="116">
        <v>1</v>
      </c>
      <c r="E29" s="116">
        <v>45</v>
      </c>
      <c r="F29" s="116">
        <v>45</v>
      </c>
      <c r="G29" s="98">
        <f t="shared" si="0"/>
        <v>1</v>
      </c>
    </row>
    <row r="30" spans="1:7" s="57" customFormat="1" ht="89.25" customHeight="1">
      <c r="B30" s="240" t="s">
        <v>429</v>
      </c>
      <c r="C30" s="218" t="s">
        <v>126</v>
      </c>
      <c r="D30" s="116">
        <v>1</v>
      </c>
      <c r="E30" s="116">
        <v>35</v>
      </c>
      <c r="F30" s="116">
        <v>35</v>
      </c>
      <c r="G30" s="98">
        <f t="shared" si="0"/>
        <v>1</v>
      </c>
    </row>
    <row r="31" spans="1:7" s="57" customFormat="1" ht="142.5" customHeight="1">
      <c r="B31" s="240" t="s">
        <v>430</v>
      </c>
      <c r="C31" s="224" t="s">
        <v>420</v>
      </c>
      <c r="D31" s="116">
        <v>1</v>
      </c>
      <c r="E31" s="116">
        <v>0</v>
      </c>
      <c r="F31" s="116">
        <v>0</v>
      </c>
      <c r="G31" s="98">
        <v>1</v>
      </c>
    </row>
    <row r="32" spans="1:7" s="57" customFormat="1" ht="84.75" customHeight="1">
      <c r="B32" s="240" t="s">
        <v>431</v>
      </c>
      <c r="C32" s="218" t="s">
        <v>126</v>
      </c>
      <c r="D32" s="116">
        <v>1</v>
      </c>
      <c r="E32" s="116">
        <v>30</v>
      </c>
      <c r="F32" s="116">
        <v>30</v>
      </c>
      <c r="G32" s="98">
        <f t="shared" si="0"/>
        <v>1</v>
      </c>
    </row>
    <row r="33" spans="2:15" s="57" customFormat="1" ht="69" customHeight="1">
      <c r="B33" s="240" t="s">
        <v>432</v>
      </c>
      <c r="C33" s="218" t="s">
        <v>126</v>
      </c>
      <c r="D33" s="116">
        <v>1</v>
      </c>
      <c r="E33" s="116">
        <v>5</v>
      </c>
      <c r="F33" s="116">
        <v>5</v>
      </c>
      <c r="G33" s="98">
        <f t="shared" si="0"/>
        <v>1</v>
      </c>
    </row>
    <row r="34" spans="2:15" s="57" customFormat="1" ht="90" customHeight="1">
      <c r="B34" s="240" t="s">
        <v>433</v>
      </c>
      <c r="C34" s="218" t="s">
        <v>126</v>
      </c>
      <c r="D34" s="116">
        <v>1</v>
      </c>
      <c r="E34" s="116">
        <v>30</v>
      </c>
      <c r="F34" s="116">
        <v>30</v>
      </c>
      <c r="G34" s="98">
        <f t="shared" ref="G34:G35" si="1">IF(D34=1,(F34/E34),(E34/F34))</f>
        <v>1</v>
      </c>
    </row>
    <row r="35" spans="2:15" s="57" customFormat="1" ht="57.75" customHeight="1">
      <c r="B35" s="240" t="s">
        <v>434</v>
      </c>
      <c r="C35" s="218" t="s">
        <v>126</v>
      </c>
      <c r="D35" s="116">
        <v>1</v>
      </c>
      <c r="E35" s="116">
        <v>55</v>
      </c>
      <c r="F35" s="116">
        <v>55</v>
      </c>
      <c r="G35" s="98">
        <f t="shared" si="1"/>
        <v>1</v>
      </c>
    </row>
    <row r="36" spans="2:15">
      <c r="G36" s="82"/>
      <c r="K36" s="18"/>
      <c r="L36" s="19"/>
      <c r="M36" s="20"/>
      <c r="N36" s="20"/>
      <c r="O36" s="21"/>
    </row>
    <row r="37" spans="2:15">
      <c r="B37" s="102" t="s">
        <v>15</v>
      </c>
      <c r="C37" s="23">
        <v>1</v>
      </c>
    </row>
    <row r="38" spans="2:15">
      <c r="B38" s="102" t="s">
        <v>100</v>
      </c>
      <c r="C38" s="23">
        <v>2</v>
      </c>
    </row>
    <row r="40" spans="2:15">
      <c r="B40" s="101" t="s">
        <v>3</v>
      </c>
      <c r="C40" s="88">
        <f>1/C8*SUM(G11:G35)</f>
        <v>0.96689655172413791</v>
      </c>
    </row>
    <row r="42" spans="2:15">
      <c r="B42" s="100" t="s">
        <v>18</v>
      </c>
      <c r="C42" s="2"/>
      <c r="D42" s="2"/>
      <c r="E42" s="2"/>
      <c r="F42" s="2"/>
      <c r="G42" s="2"/>
      <c r="H42" s="2"/>
    </row>
    <row r="44" spans="2:15" ht="17.25">
      <c r="C44" s="46" t="s">
        <v>6</v>
      </c>
      <c r="D44" s="46" t="s">
        <v>7</v>
      </c>
      <c r="E44" s="46" t="s">
        <v>5</v>
      </c>
    </row>
    <row r="45" spans="2:15">
      <c r="C45" s="201">
        <v>590220.30000000005</v>
      </c>
      <c r="D45" s="202">
        <v>586811.19999999995</v>
      </c>
      <c r="E45" s="47">
        <f>C45/D45</f>
        <v>1.005809534651009</v>
      </c>
    </row>
    <row r="46" spans="2:15" ht="15.75" thickBot="1"/>
    <row r="47" spans="2:15" ht="35.1" customHeight="1" thickBot="1">
      <c r="C47" s="351" t="s">
        <v>20</v>
      </c>
      <c r="D47" s="352"/>
      <c r="E47" s="352"/>
      <c r="F47" s="353"/>
      <c r="G47" s="355">
        <f>C40/E45</f>
        <v>0.96131177764150655</v>
      </c>
      <c r="H47" s="356"/>
    </row>
  </sheetData>
  <mergeCells count="8">
    <mergeCell ref="C47:F47"/>
    <mergeCell ref="G47:H47"/>
    <mergeCell ref="B1:C2"/>
    <mergeCell ref="D1:H2"/>
    <mergeCell ref="B3:C3"/>
    <mergeCell ref="D3:H3"/>
    <mergeCell ref="B4:C4"/>
    <mergeCell ref="D4:H4"/>
  </mergeCells>
  <pageMargins left="0.7" right="0.7" top="0.75" bottom="0.75" header="0.3" footer="0.3"/>
  <pageSetup paperSize="9" scale="82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zoomScaleNormal="100" workbookViewId="0">
      <selection activeCell="D19" sqref="D19"/>
    </sheetView>
  </sheetViews>
  <sheetFormatPr defaultRowHeight="15"/>
  <cols>
    <col min="1" max="1" width="29" style="75" customWidth="1"/>
    <col min="2" max="2" width="13.28515625" customWidth="1"/>
    <col min="3" max="3" width="12" customWidth="1"/>
    <col min="6" max="6" width="8.7109375" customWidth="1"/>
    <col min="7" max="8" width="9.140625" hidden="1" customWidth="1"/>
  </cols>
  <sheetData>
    <row r="1" spans="1:8">
      <c r="A1" s="344" t="s">
        <v>16</v>
      </c>
      <c r="B1" s="344"/>
      <c r="C1" s="344" t="s">
        <v>295</v>
      </c>
      <c r="D1" s="344"/>
      <c r="E1" s="344"/>
      <c r="F1" s="344"/>
      <c r="G1" s="344"/>
      <c r="H1" s="344"/>
    </row>
    <row r="2" spans="1:8">
      <c r="A2" s="344"/>
      <c r="B2" s="344"/>
      <c r="C2" s="344"/>
      <c r="D2" s="344"/>
      <c r="E2" s="344"/>
      <c r="F2" s="344"/>
      <c r="G2" s="344"/>
      <c r="H2" s="344"/>
    </row>
    <row r="3" spans="1:8">
      <c r="A3" s="344" t="s">
        <v>9</v>
      </c>
      <c r="B3" s="344"/>
      <c r="C3" s="350" t="s">
        <v>296</v>
      </c>
      <c r="D3" s="350"/>
      <c r="E3" s="350"/>
      <c r="F3" s="350"/>
      <c r="G3" s="350"/>
      <c r="H3" s="350"/>
    </row>
    <row r="4" spans="1:8">
      <c r="A4" s="344" t="s">
        <v>13</v>
      </c>
      <c r="B4" s="344"/>
      <c r="C4" s="357">
        <v>45715</v>
      </c>
      <c r="D4" s="350"/>
      <c r="E4" s="350"/>
      <c r="F4" s="350"/>
      <c r="G4" s="350"/>
      <c r="H4" s="350"/>
    </row>
    <row r="5" spans="1:8">
      <c r="A5" s="83"/>
      <c r="B5" s="4"/>
      <c r="C5" s="5"/>
      <c r="D5" s="5"/>
      <c r="E5" s="5"/>
      <c r="F5" s="5"/>
      <c r="G5" s="5"/>
      <c r="H5" s="5"/>
    </row>
    <row r="6" spans="1:8">
      <c r="A6" s="84" t="s">
        <v>17</v>
      </c>
      <c r="B6" s="3"/>
      <c r="C6" s="3"/>
      <c r="D6" s="3"/>
      <c r="E6" s="3"/>
      <c r="F6" s="3"/>
      <c r="G6" s="3"/>
      <c r="H6" s="3"/>
    </row>
    <row r="7" spans="1:8">
      <c r="A7" s="85"/>
    </row>
    <row r="8" spans="1:8">
      <c r="A8" s="75" t="s">
        <v>99</v>
      </c>
      <c r="B8" s="40">
        <v>11</v>
      </c>
    </row>
    <row r="10" spans="1:8" ht="30">
      <c r="A10" s="76" t="s">
        <v>97</v>
      </c>
      <c r="B10" s="34" t="s">
        <v>98</v>
      </c>
      <c r="C10" s="34" t="s">
        <v>14</v>
      </c>
      <c r="D10" s="34" t="s">
        <v>0</v>
      </c>
      <c r="E10" s="34" t="s">
        <v>1</v>
      </c>
      <c r="F10" s="34" t="s">
        <v>2</v>
      </c>
    </row>
    <row r="11" spans="1:8" ht="57" customHeight="1">
      <c r="A11" s="80" t="s">
        <v>173</v>
      </c>
      <c r="B11" s="97" t="s">
        <v>126</v>
      </c>
      <c r="C11" s="215">
        <v>1</v>
      </c>
      <c r="D11" s="215">
        <v>100</v>
      </c>
      <c r="E11" s="215">
        <v>100</v>
      </c>
      <c r="F11" s="98">
        <f t="shared" ref="F11:F15" si="0">IF(C11=1,(E11/D11),(D11/E11))</f>
        <v>1</v>
      </c>
    </row>
    <row r="12" spans="1:8" ht="71.25" customHeight="1">
      <c r="A12" s="81" t="s">
        <v>221</v>
      </c>
      <c r="B12" s="97" t="s">
        <v>126</v>
      </c>
      <c r="C12" s="244">
        <v>1</v>
      </c>
      <c r="D12" s="243">
        <v>70</v>
      </c>
      <c r="E12" s="244">
        <v>100</v>
      </c>
      <c r="F12" s="98">
        <f t="shared" si="0"/>
        <v>1.4285714285714286</v>
      </c>
    </row>
    <row r="13" spans="1:8" ht="143.25" customHeight="1">
      <c r="A13" s="80" t="s">
        <v>364</v>
      </c>
      <c r="B13" s="215" t="s">
        <v>126</v>
      </c>
      <c r="C13" s="215">
        <v>1</v>
      </c>
      <c r="D13" s="215">
        <v>100</v>
      </c>
      <c r="E13" s="215">
        <v>100</v>
      </c>
      <c r="F13" s="98">
        <f t="shared" si="0"/>
        <v>1</v>
      </c>
    </row>
    <row r="14" spans="1:8" ht="126.75" customHeight="1">
      <c r="A14" s="80" t="s">
        <v>365</v>
      </c>
      <c r="B14" s="215" t="s">
        <v>126</v>
      </c>
      <c r="C14" s="215">
        <v>1</v>
      </c>
      <c r="D14" s="215">
        <v>100</v>
      </c>
      <c r="E14" s="215">
        <v>100</v>
      </c>
      <c r="F14" s="98">
        <f t="shared" si="0"/>
        <v>1</v>
      </c>
    </row>
    <row r="15" spans="1:8" ht="148.5" customHeight="1">
      <c r="A15" s="80" t="s">
        <v>435</v>
      </c>
      <c r="B15" s="215" t="s">
        <v>209</v>
      </c>
      <c r="C15" s="215">
        <v>1</v>
      </c>
      <c r="D15" s="116">
        <v>2270</v>
      </c>
      <c r="E15" s="215">
        <v>2270</v>
      </c>
      <c r="F15" s="98">
        <f t="shared" si="0"/>
        <v>1</v>
      </c>
    </row>
    <row r="16" spans="1:8" ht="148.5" customHeight="1">
      <c r="A16" s="81" t="s">
        <v>220</v>
      </c>
      <c r="B16" s="97" t="s">
        <v>126</v>
      </c>
      <c r="C16" s="244">
        <v>1</v>
      </c>
      <c r="D16" s="244">
        <v>85</v>
      </c>
      <c r="E16" s="244">
        <v>85</v>
      </c>
      <c r="F16" s="98">
        <f>IF(C16=1,(E16/D16),(D16/E16))</f>
        <v>1</v>
      </c>
    </row>
    <row r="17" spans="1:8" ht="88.5" customHeight="1">
      <c r="A17" s="81" t="s">
        <v>436</v>
      </c>
      <c r="B17" s="97" t="s">
        <v>420</v>
      </c>
      <c r="C17" s="244">
        <v>1</v>
      </c>
      <c r="D17" s="244">
        <v>6</v>
      </c>
      <c r="E17" s="244">
        <v>6</v>
      </c>
      <c r="F17" s="98">
        <f>IF(C17=1,(E17/D17),(D17/E17))</f>
        <v>1</v>
      </c>
    </row>
    <row r="18" spans="1:8" ht="88.5" customHeight="1">
      <c r="A18" s="81" t="s">
        <v>437</v>
      </c>
      <c r="B18" s="97" t="s">
        <v>126</v>
      </c>
      <c r="C18" s="244">
        <v>1</v>
      </c>
      <c r="D18" s="244">
        <v>100</v>
      </c>
      <c r="E18" s="244">
        <v>100</v>
      </c>
      <c r="F18" s="98">
        <f>IF(C18=1,(E18/D18),(D18/E18))</f>
        <v>1</v>
      </c>
    </row>
    <row r="19" spans="1:8" ht="63.75" customHeight="1">
      <c r="A19" s="81" t="s">
        <v>438</v>
      </c>
      <c r="B19" s="97" t="s">
        <v>126</v>
      </c>
      <c r="C19" s="244">
        <v>1</v>
      </c>
      <c r="D19" s="263">
        <v>10</v>
      </c>
      <c r="E19" s="99">
        <v>10</v>
      </c>
      <c r="F19" s="98">
        <f t="shared" ref="F19" si="1">IF(C19=1,(E19/D19),(D19/E19))</f>
        <v>1</v>
      </c>
    </row>
    <row r="20" spans="1:8" ht="87" customHeight="1">
      <c r="A20" s="245" t="s">
        <v>439</v>
      </c>
      <c r="B20" s="97" t="s">
        <v>126</v>
      </c>
      <c r="C20" s="244">
        <v>1</v>
      </c>
      <c r="D20" s="243">
        <v>70</v>
      </c>
      <c r="E20" s="243">
        <v>70</v>
      </c>
      <c r="F20" s="98">
        <f>IF(C20=1,(E20/D20),(D20/E20))</f>
        <v>1</v>
      </c>
    </row>
    <row r="21" spans="1:8" ht="113.25" customHeight="1">
      <c r="A21" s="81" t="s">
        <v>440</v>
      </c>
      <c r="B21" s="97" t="s">
        <v>209</v>
      </c>
      <c r="C21" s="244">
        <v>1</v>
      </c>
      <c r="D21" s="243">
        <v>1</v>
      </c>
      <c r="E21" s="244">
        <v>1</v>
      </c>
      <c r="F21" s="98">
        <f>IF(C21=1,(E21/D21),(D21/E21))</f>
        <v>1</v>
      </c>
    </row>
    <row r="23" spans="1:8">
      <c r="A23" s="86" t="s">
        <v>15</v>
      </c>
      <c r="B23" s="23">
        <v>1</v>
      </c>
    </row>
    <row r="24" spans="1:8">
      <c r="A24" s="86" t="s">
        <v>100</v>
      </c>
      <c r="B24" s="23">
        <v>2</v>
      </c>
    </row>
    <row r="26" spans="1:8">
      <c r="A26" s="87" t="s">
        <v>3</v>
      </c>
      <c r="B26" s="29">
        <f>1/B8*SUM(F11:F21)</f>
        <v>1.0389610389610391</v>
      </c>
    </row>
    <row r="28" spans="1:8">
      <c r="A28" s="84" t="s">
        <v>18</v>
      </c>
      <c r="B28" s="2"/>
      <c r="C28" s="2"/>
      <c r="D28" s="2"/>
      <c r="E28" s="2"/>
      <c r="F28" s="2"/>
      <c r="G28" s="2"/>
      <c r="H28" s="2"/>
    </row>
    <row r="30" spans="1:8" ht="17.25">
      <c r="B30" s="46" t="s">
        <v>6</v>
      </c>
      <c r="C30" s="46" t="s">
        <v>7</v>
      </c>
      <c r="D30" s="46" t="s">
        <v>5</v>
      </c>
    </row>
    <row r="31" spans="1:8">
      <c r="B31" s="202">
        <v>365589.9</v>
      </c>
      <c r="C31" s="202">
        <v>365193.2</v>
      </c>
      <c r="D31" s="44">
        <f>B31/C31</f>
        <v>1.0010862743336952</v>
      </c>
    </row>
    <row r="32" spans="1:8" ht="15.75" thickBot="1">
      <c r="B32" s="57"/>
      <c r="C32" s="57"/>
    </row>
    <row r="33" spans="2:7" ht="31.5" customHeight="1" thickBot="1">
      <c r="B33" s="351" t="s">
        <v>20</v>
      </c>
      <c r="C33" s="352"/>
      <c r="D33" s="352"/>
      <c r="E33" s="353"/>
      <c r="F33" s="358">
        <f>B26/D31</f>
        <v>1.0378336668860559</v>
      </c>
      <c r="G33" s="359"/>
    </row>
  </sheetData>
  <mergeCells count="8">
    <mergeCell ref="B33:E33"/>
    <mergeCell ref="F33:G33"/>
    <mergeCell ref="A1:B2"/>
    <mergeCell ref="C1:H2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paperSize="9" scale="96" fitToHeight="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29"/>
  <sheetViews>
    <sheetView topLeftCell="A4" zoomScale="80" zoomScaleNormal="80" workbookViewId="0">
      <selection activeCell="N45" sqref="N45"/>
    </sheetView>
  </sheetViews>
  <sheetFormatPr defaultRowHeight="15"/>
  <cols>
    <col min="1" max="1" width="33.85546875" customWidth="1"/>
    <col min="2" max="2" width="11.42578125" customWidth="1"/>
    <col min="3" max="3" width="12.7109375" customWidth="1"/>
    <col min="4" max="4" width="10" customWidth="1"/>
    <col min="8" max="8" width="6.85546875" customWidth="1"/>
  </cols>
  <sheetData>
    <row r="1" spans="1:8">
      <c r="A1" s="344" t="s">
        <v>16</v>
      </c>
      <c r="B1" s="344"/>
      <c r="C1" s="311" t="s">
        <v>441</v>
      </c>
      <c r="D1" s="345"/>
      <c r="E1" s="345"/>
      <c r="F1" s="345"/>
      <c r="G1" s="345"/>
      <c r="H1" s="346"/>
    </row>
    <row r="2" spans="1:8">
      <c r="A2" s="344"/>
      <c r="B2" s="344"/>
      <c r="C2" s="347"/>
      <c r="D2" s="348"/>
      <c r="E2" s="348"/>
      <c r="F2" s="348"/>
      <c r="G2" s="348"/>
      <c r="H2" s="349"/>
    </row>
    <row r="3" spans="1:8">
      <c r="A3" s="344" t="s">
        <v>9</v>
      </c>
      <c r="B3" s="344"/>
      <c r="C3" s="350" t="s">
        <v>296</v>
      </c>
      <c r="D3" s="350"/>
      <c r="E3" s="350"/>
      <c r="F3" s="350"/>
      <c r="G3" s="350"/>
      <c r="H3" s="350"/>
    </row>
    <row r="4" spans="1:8">
      <c r="A4" s="344" t="s">
        <v>13</v>
      </c>
      <c r="B4" s="344"/>
      <c r="C4" s="357">
        <v>45715</v>
      </c>
      <c r="D4" s="350"/>
      <c r="E4" s="350"/>
      <c r="F4" s="350"/>
      <c r="G4" s="350"/>
      <c r="H4" s="350"/>
    </row>
    <row r="5" spans="1:8">
      <c r="A5" s="4"/>
      <c r="B5" s="4"/>
      <c r="C5" s="5"/>
      <c r="D5" s="5"/>
      <c r="E5" s="5"/>
      <c r="F5" s="5"/>
      <c r="G5" s="5"/>
      <c r="H5" s="5"/>
    </row>
    <row r="6" spans="1:8">
      <c r="A6" s="2" t="s">
        <v>17</v>
      </c>
      <c r="B6" s="3"/>
      <c r="C6" s="3"/>
      <c r="D6" s="3"/>
      <c r="E6" s="3"/>
      <c r="F6" s="3"/>
      <c r="G6" s="3"/>
      <c r="H6" s="3"/>
    </row>
    <row r="7" spans="1:8">
      <c r="A7" s="1"/>
    </row>
    <row r="8" spans="1:8">
      <c r="A8" t="s">
        <v>99</v>
      </c>
      <c r="B8" s="40">
        <v>7</v>
      </c>
    </row>
    <row r="10" spans="1:8" ht="30">
      <c r="A10" s="34" t="s">
        <v>97</v>
      </c>
      <c r="B10" s="34" t="s">
        <v>98</v>
      </c>
      <c r="C10" s="34" t="s">
        <v>14</v>
      </c>
      <c r="D10" s="34" t="s">
        <v>0</v>
      </c>
      <c r="E10" s="34" t="s">
        <v>1</v>
      </c>
      <c r="F10" s="34" t="s">
        <v>2</v>
      </c>
    </row>
    <row r="11" spans="1:8" ht="87.75" customHeight="1">
      <c r="A11" s="42" t="s">
        <v>447</v>
      </c>
      <c r="B11" s="74" t="s">
        <v>126</v>
      </c>
      <c r="C11" s="72">
        <v>1</v>
      </c>
      <c r="D11" s="61">
        <v>62</v>
      </c>
      <c r="E11" s="64">
        <v>65</v>
      </c>
      <c r="F11" s="28">
        <f>IF(C11=1,(E11/D11),(D11/E11))</f>
        <v>1.0483870967741935</v>
      </c>
    </row>
    <row r="12" spans="1:8" ht="100.5" customHeight="1">
      <c r="A12" s="42" t="s">
        <v>210</v>
      </c>
      <c r="B12" s="72" t="s">
        <v>126</v>
      </c>
      <c r="C12" s="72">
        <v>1</v>
      </c>
      <c r="D12" s="149">
        <v>50</v>
      </c>
      <c r="E12" s="72">
        <v>50</v>
      </c>
      <c r="F12" s="28">
        <f t="shared" ref="F12:F17" si="0">IF(C12=1,(E12/D12),(D12/E12))</f>
        <v>1</v>
      </c>
    </row>
    <row r="13" spans="1:8" ht="186.75" customHeight="1">
      <c r="A13" s="42" t="s">
        <v>421</v>
      </c>
      <c r="B13" s="224" t="s">
        <v>126</v>
      </c>
      <c r="C13" s="27">
        <v>1</v>
      </c>
      <c r="D13" s="65">
        <v>100</v>
      </c>
      <c r="E13" s="61">
        <v>100</v>
      </c>
      <c r="F13" s="28">
        <f t="shared" si="0"/>
        <v>1</v>
      </c>
    </row>
    <row r="14" spans="1:8" ht="231.75" customHeight="1">
      <c r="A14" s="42" t="s">
        <v>442</v>
      </c>
      <c r="B14" s="95" t="s">
        <v>126</v>
      </c>
      <c r="C14" s="27">
        <v>1</v>
      </c>
      <c r="D14" s="149">
        <v>90</v>
      </c>
      <c r="E14" s="93">
        <v>90</v>
      </c>
      <c r="F14" s="28">
        <f t="shared" si="0"/>
        <v>1</v>
      </c>
    </row>
    <row r="15" spans="1:8" ht="193.5" customHeight="1">
      <c r="A15" s="42" t="s">
        <v>425</v>
      </c>
      <c r="B15" s="224" t="s">
        <v>126</v>
      </c>
      <c r="C15" s="27">
        <v>1</v>
      </c>
      <c r="D15" s="149">
        <v>95</v>
      </c>
      <c r="E15" s="216">
        <v>95</v>
      </c>
      <c r="F15" s="28">
        <f t="shared" si="0"/>
        <v>1</v>
      </c>
    </row>
    <row r="16" spans="1:8" ht="121.5" customHeight="1">
      <c r="A16" s="42" t="s">
        <v>445</v>
      </c>
      <c r="B16" s="95" t="s">
        <v>126</v>
      </c>
      <c r="C16" s="27">
        <v>1</v>
      </c>
      <c r="D16" s="149">
        <v>70</v>
      </c>
      <c r="E16" s="93">
        <v>100</v>
      </c>
      <c r="F16" s="28">
        <f t="shared" si="0"/>
        <v>1.4285714285714286</v>
      </c>
    </row>
    <row r="17" spans="1:8" ht="117" customHeight="1">
      <c r="A17" s="42" t="s">
        <v>446</v>
      </c>
      <c r="B17" s="95" t="s">
        <v>126</v>
      </c>
      <c r="C17" s="27">
        <v>1</v>
      </c>
      <c r="D17" s="149">
        <v>70</v>
      </c>
      <c r="E17" s="149">
        <v>95</v>
      </c>
      <c r="F17" s="28">
        <f t="shared" si="0"/>
        <v>1.3571428571428572</v>
      </c>
    </row>
    <row r="19" spans="1:8">
      <c r="A19" s="33" t="s">
        <v>15</v>
      </c>
      <c r="B19" s="23">
        <v>1</v>
      </c>
    </row>
    <row r="20" spans="1:8">
      <c r="A20" s="33" t="s">
        <v>100</v>
      </c>
      <c r="B20" s="23">
        <v>2</v>
      </c>
    </row>
    <row r="22" spans="1:8">
      <c r="A22" s="22" t="s">
        <v>3</v>
      </c>
      <c r="B22" s="29">
        <f>1/B8*SUM(F11:F17)</f>
        <v>1.1191573403554971</v>
      </c>
    </row>
    <row r="24" spans="1:8">
      <c r="A24" s="2" t="s">
        <v>18</v>
      </c>
      <c r="B24" s="2"/>
      <c r="C24" s="2"/>
      <c r="D24" s="2"/>
      <c r="E24" s="2"/>
      <c r="F24" s="2"/>
      <c r="G24" s="2"/>
      <c r="H24" s="2"/>
    </row>
    <row r="26" spans="1:8" ht="17.25">
      <c r="B26" s="46" t="s">
        <v>6</v>
      </c>
      <c r="C26" s="46" t="s">
        <v>7</v>
      </c>
      <c r="D26" s="46" t="s">
        <v>5</v>
      </c>
    </row>
    <row r="27" spans="1:8">
      <c r="B27" s="202">
        <v>24991.599999999999</v>
      </c>
      <c r="C27" s="202">
        <v>24985.599999999999</v>
      </c>
      <c r="D27" s="44">
        <f>B27/C27</f>
        <v>1.0002401383196722</v>
      </c>
    </row>
    <row r="28" spans="1:8" ht="15.75" thickBot="1"/>
    <row r="29" spans="1:8" ht="47.25" customHeight="1" thickBot="1">
      <c r="B29" s="351" t="s">
        <v>20</v>
      </c>
      <c r="C29" s="352"/>
      <c r="D29" s="352"/>
      <c r="E29" s="353"/>
      <c r="F29" s="358">
        <f>B22/D27</f>
        <v>1.11888865231463</v>
      </c>
      <c r="G29" s="359"/>
    </row>
  </sheetData>
  <mergeCells count="8">
    <mergeCell ref="B29:E29"/>
    <mergeCell ref="F29:G29"/>
    <mergeCell ref="A1:B2"/>
    <mergeCell ref="C1:H2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zoomScale="80" zoomScaleNormal="80" workbookViewId="0">
      <selection activeCell="D18" sqref="D18"/>
    </sheetView>
  </sheetViews>
  <sheetFormatPr defaultRowHeight="15"/>
  <cols>
    <col min="1" max="1" width="32" customWidth="1"/>
  </cols>
  <sheetData>
    <row r="1" spans="1:7" ht="15" customHeight="1">
      <c r="A1" s="311" t="s">
        <v>16</v>
      </c>
      <c r="B1" s="346"/>
      <c r="C1" s="311" t="s">
        <v>363</v>
      </c>
      <c r="D1" s="345"/>
      <c r="E1" s="345"/>
      <c r="F1" s="345"/>
      <c r="G1" s="345"/>
    </row>
    <row r="2" spans="1:7">
      <c r="A2" s="347"/>
      <c r="B2" s="349"/>
      <c r="C2" s="347"/>
      <c r="D2" s="348"/>
      <c r="E2" s="348"/>
      <c r="F2" s="348"/>
      <c r="G2" s="348"/>
    </row>
    <row r="3" spans="1:7">
      <c r="A3" s="362" t="s">
        <v>9</v>
      </c>
      <c r="B3" s="363"/>
      <c r="C3" s="364" t="s">
        <v>296</v>
      </c>
      <c r="D3" s="361"/>
      <c r="E3" s="361"/>
      <c r="F3" s="361"/>
      <c r="G3" s="361"/>
    </row>
    <row r="4" spans="1:7">
      <c r="A4" s="362" t="s">
        <v>13</v>
      </c>
      <c r="B4" s="363"/>
      <c r="C4" s="360">
        <v>45715</v>
      </c>
      <c r="D4" s="361"/>
      <c r="E4" s="361"/>
      <c r="F4" s="361"/>
      <c r="G4" s="361"/>
    </row>
    <row r="5" spans="1:7">
      <c r="A5" s="4"/>
      <c r="B5" s="4"/>
      <c r="C5" s="5"/>
      <c r="D5" s="5"/>
      <c r="E5" s="5"/>
      <c r="F5" s="5"/>
      <c r="G5" s="5"/>
    </row>
    <row r="6" spans="1:7">
      <c r="A6" s="2" t="s">
        <v>17</v>
      </c>
      <c r="B6" s="3"/>
      <c r="C6" s="3"/>
      <c r="D6" s="3"/>
      <c r="E6" s="3"/>
      <c r="F6" s="3"/>
      <c r="G6" s="3"/>
    </row>
    <row r="7" spans="1:7">
      <c r="A7" s="1"/>
    </row>
    <row r="8" spans="1:7">
      <c r="A8" t="s">
        <v>99</v>
      </c>
      <c r="B8" s="51">
        <v>8</v>
      </c>
    </row>
    <row r="10" spans="1:7" ht="60">
      <c r="A10" s="50" t="s">
        <v>97</v>
      </c>
      <c r="B10" s="50" t="s">
        <v>98</v>
      </c>
      <c r="C10" s="50" t="s">
        <v>14</v>
      </c>
      <c r="D10" s="50" t="s">
        <v>0</v>
      </c>
      <c r="E10" s="50" t="s">
        <v>1</v>
      </c>
      <c r="F10" s="50" t="s">
        <v>2</v>
      </c>
    </row>
    <row r="11" spans="1:7" ht="151.5" customHeight="1">
      <c r="A11" s="42" t="s">
        <v>211</v>
      </c>
      <c r="B11" s="52" t="s">
        <v>126</v>
      </c>
      <c r="C11" s="27">
        <v>1</v>
      </c>
      <c r="D11" s="62">
        <v>54</v>
      </c>
      <c r="E11" s="62">
        <v>54</v>
      </c>
      <c r="F11" s="28">
        <f t="shared" ref="F11:F17" si="0">IF(C11=1,(E11/D11),(D11/E11))</f>
        <v>1</v>
      </c>
    </row>
    <row r="12" spans="1:7" ht="117" customHeight="1">
      <c r="A12" s="42" t="s">
        <v>212</v>
      </c>
      <c r="B12" s="74" t="s">
        <v>126</v>
      </c>
      <c r="C12" s="27">
        <v>1</v>
      </c>
      <c r="D12" s="62">
        <v>75</v>
      </c>
      <c r="E12" s="62">
        <v>75</v>
      </c>
      <c r="F12" s="28">
        <f t="shared" si="0"/>
        <v>1</v>
      </c>
    </row>
    <row r="13" spans="1:7" ht="52.5" customHeight="1">
      <c r="A13" s="42" t="s">
        <v>213</v>
      </c>
      <c r="B13" s="74" t="s">
        <v>126</v>
      </c>
      <c r="C13" s="27">
        <v>1</v>
      </c>
      <c r="D13" s="62">
        <v>9.3000000000000007</v>
      </c>
      <c r="E13" s="62">
        <v>10</v>
      </c>
      <c r="F13" s="28">
        <f>IF(C13=1,(E13/D13),(D13/E13))</f>
        <v>1.075268817204301</v>
      </c>
    </row>
    <row r="14" spans="1:7" ht="98.25" customHeight="1">
      <c r="A14" s="63" t="s">
        <v>214</v>
      </c>
      <c r="B14" s="52" t="s">
        <v>126</v>
      </c>
      <c r="C14" s="27">
        <v>1</v>
      </c>
      <c r="D14" s="246">
        <v>1.9</v>
      </c>
      <c r="E14" s="60">
        <v>2</v>
      </c>
      <c r="F14" s="28">
        <f>IF(C14=1,(E14/D14),(D14/E14))</f>
        <v>1.0526315789473684</v>
      </c>
    </row>
    <row r="15" spans="1:7" ht="207.75" customHeight="1">
      <c r="A15" s="42" t="s">
        <v>219</v>
      </c>
      <c r="B15" s="95" t="s">
        <v>126</v>
      </c>
      <c r="C15" s="27">
        <v>1</v>
      </c>
      <c r="D15" s="62">
        <v>100</v>
      </c>
      <c r="E15" s="62">
        <v>100</v>
      </c>
      <c r="F15" s="28">
        <f t="shared" si="0"/>
        <v>1</v>
      </c>
    </row>
    <row r="16" spans="1:7" ht="234.75" customHeight="1">
      <c r="A16" s="247" t="s">
        <v>443</v>
      </c>
      <c r="B16" s="224" t="s">
        <v>126</v>
      </c>
      <c r="C16" s="27">
        <v>1</v>
      </c>
      <c r="D16" s="62">
        <v>90</v>
      </c>
      <c r="E16" s="62">
        <v>90</v>
      </c>
      <c r="F16" s="28">
        <f t="shared" si="0"/>
        <v>1</v>
      </c>
    </row>
    <row r="17" spans="1:7" ht="222" customHeight="1">
      <c r="A17" s="247" t="s">
        <v>444</v>
      </c>
      <c r="B17" s="224" t="s">
        <v>126</v>
      </c>
      <c r="C17" s="27">
        <v>1</v>
      </c>
      <c r="D17" s="62">
        <v>95</v>
      </c>
      <c r="E17" s="62">
        <v>95</v>
      </c>
      <c r="F17" s="28">
        <f t="shared" si="0"/>
        <v>1</v>
      </c>
    </row>
    <row r="18" spans="1:7" ht="78" customHeight="1">
      <c r="A18" s="42" t="s">
        <v>218</v>
      </c>
      <c r="B18" s="95" t="s">
        <v>209</v>
      </c>
      <c r="C18" s="27">
        <v>1</v>
      </c>
      <c r="D18" s="62">
        <v>7</v>
      </c>
      <c r="E18" s="62">
        <v>4</v>
      </c>
      <c r="F18" s="28">
        <f>IF(C18=1,(E18/D18),(D18/E18))</f>
        <v>0.5714285714285714</v>
      </c>
    </row>
    <row r="20" spans="1:7">
      <c r="A20" s="73" t="s">
        <v>15</v>
      </c>
      <c r="B20" s="23">
        <v>1</v>
      </c>
    </row>
    <row r="21" spans="1:7">
      <c r="A21" s="73" t="s">
        <v>100</v>
      </c>
      <c r="B21" s="23">
        <v>2</v>
      </c>
    </row>
    <row r="23" spans="1:7">
      <c r="A23" s="22" t="s">
        <v>3</v>
      </c>
      <c r="B23" s="29">
        <f>1/B8*SUM(F11:F18)</f>
        <v>0.96241612094753004</v>
      </c>
    </row>
    <row r="25" spans="1:7">
      <c r="A25" s="2" t="s">
        <v>18</v>
      </c>
      <c r="B25" s="2"/>
      <c r="C25" s="2"/>
      <c r="D25" s="2"/>
      <c r="E25" s="2"/>
      <c r="F25" s="2"/>
      <c r="G25" s="2"/>
    </row>
    <row r="27" spans="1:7" ht="17.25">
      <c r="B27" s="51" t="s">
        <v>6</v>
      </c>
      <c r="C27" s="51" t="s">
        <v>7</v>
      </c>
      <c r="D27" s="51" t="s">
        <v>5</v>
      </c>
    </row>
    <row r="28" spans="1:7">
      <c r="B28" s="130">
        <v>188.3</v>
      </c>
      <c r="C28" s="131">
        <v>188.3</v>
      </c>
      <c r="D28" s="43">
        <f>B28/C28</f>
        <v>1</v>
      </c>
    </row>
    <row r="29" spans="1:7" ht="15.75" thickBot="1"/>
    <row r="30" spans="1:7" ht="31.5" customHeight="1" thickBot="1">
      <c r="B30" s="351" t="s">
        <v>20</v>
      </c>
      <c r="C30" s="352"/>
      <c r="D30" s="352"/>
      <c r="E30" s="353"/>
      <c r="F30" s="358">
        <f>B23/D28</f>
        <v>0.96241612094753004</v>
      </c>
      <c r="G30" s="359"/>
    </row>
  </sheetData>
  <mergeCells count="8">
    <mergeCell ref="C1:G2"/>
    <mergeCell ref="A1:B2"/>
    <mergeCell ref="B30:E30"/>
    <mergeCell ref="F30:G30"/>
    <mergeCell ref="C4:G4"/>
    <mergeCell ref="A4:B4"/>
    <mergeCell ref="C3:G3"/>
    <mergeCell ref="A3:B3"/>
  </mergeCell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25"/>
  <sheetViews>
    <sheetView topLeftCell="A9" zoomScale="90" zoomScaleNormal="90" workbookViewId="0">
      <selection activeCell="F11" sqref="F11"/>
    </sheetView>
  </sheetViews>
  <sheetFormatPr defaultRowHeight="15"/>
  <cols>
    <col min="1" max="1" width="29" customWidth="1"/>
    <col min="2" max="2" width="10" customWidth="1"/>
    <col min="3" max="3" width="12.5703125" customWidth="1"/>
  </cols>
  <sheetData>
    <row r="1" spans="1:8">
      <c r="A1" s="344" t="s">
        <v>16</v>
      </c>
      <c r="B1" s="344"/>
      <c r="C1" s="311" t="s">
        <v>362</v>
      </c>
      <c r="D1" s="345"/>
      <c r="E1" s="345"/>
      <c r="F1" s="345"/>
      <c r="G1" s="345"/>
      <c r="H1" s="346"/>
    </row>
    <row r="2" spans="1:8" ht="30" customHeight="1">
      <c r="A2" s="344"/>
      <c r="B2" s="344"/>
      <c r="C2" s="347"/>
      <c r="D2" s="348"/>
      <c r="E2" s="348"/>
      <c r="F2" s="348"/>
      <c r="G2" s="348"/>
      <c r="H2" s="349"/>
    </row>
    <row r="3" spans="1:8">
      <c r="A3" s="344" t="s">
        <v>9</v>
      </c>
      <c r="B3" s="344"/>
      <c r="C3" s="350" t="s">
        <v>296</v>
      </c>
      <c r="D3" s="350"/>
      <c r="E3" s="350"/>
      <c r="F3" s="350"/>
      <c r="G3" s="350"/>
      <c r="H3" s="350"/>
    </row>
    <row r="4" spans="1:8">
      <c r="A4" s="344" t="s">
        <v>13</v>
      </c>
      <c r="B4" s="344"/>
      <c r="C4" s="357">
        <v>45715</v>
      </c>
      <c r="D4" s="350"/>
      <c r="E4" s="350"/>
      <c r="F4" s="350"/>
      <c r="G4" s="350"/>
      <c r="H4" s="350"/>
    </row>
    <row r="5" spans="1:8">
      <c r="A5" s="4"/>
      <c r="B5" s="4"/>
      <c r="C5" s="5"/>
      <c r="D5" s="5"/>
      <c r="E5" s="5"/>
      <c r="F5" s="5"/>
      <c r="G5" s="5"/>
      <c r="H5" s="5"/>
    </row>
    <row r="6" spans="1:8">
      <c r="A6" s="2" t="s">
        <v>17</v>
      </c>
      <c r="B6" s="3"/>
      <c r="C6" s="3"/>
      <c r="D6" s="3"/>
      <c r="E6" s="3"/>
      <c r="F6" s="3"/>
      <c r="G6" s="3"/>
      <c r="H6" s="3"/>
    </row>
    <row r="7" spans="1:8">
      <c r="A7" s="1"/>
    </row>
    <row r="8" spans="1:8">
      <c r="A8" t="s">
        <v>99</v>
      </c>
      <c r="B8" s="40">
        <v>3</v>
      </c>
    </row>
    <row r="10" spans="1:8" ht="30">
      <c r="A10" s="34" t="s">
        <v>97</v>
      </c>
      <c r="B10" s="34" t="s">
        <v>98</v>
      </c>
      <c r="C10" s="34" t="s">
        <v>14</v>
      </c>
      <c r="D10" s="34" t="s">
        <v>0</v>
      </c>
      <c r="E10" s="34" t="s">
        <v>1</v>
      </c>
      <c r="F10" s="34" t="s">
        <v>2</v>
      </c>
    </row>
    <row r="11" spans="1:8" ht="92.25" customHeight="1">
      <c r="A11" s="70" t="s">
        <v>215</v>
      </c>
      <c r="B11" s="53" t="s">
        <v>126</v>
      </c>
      <c r="C11" s="27">
        <v>1</v>
      </c>
      <c r="D11" s="27">
        <v>100</v>
      </c>
      <c r="E11" s="27">
        <v>100</v>
      </c>
      <c r="F11" s="28">
        <f t="shared" ref="F11:F13" si="0">IF(C11=1,(E11/D11),(D11/E11))</f>
        <v>1</v>
      </c>
    </row>
    <row r="12" spans="1:8" ht="140.25" customHeight="1">
      <c r="A12" s="70" t="s">
        <v>216</v>
      </c>
      <c r="B12" s="53" t="s">
        <v>126</v>
      </c>
      <c r="C12" s="27">
        <v>1</v>
      </c>
      <c r="D12" s="27">
        <v>100</v>
      </c>
      <c r="E12" s="27">
        <v>100</v>
      </c>
      <c r="F12" s="28">
        <f t="shared" si="0"/>
        <v>1</v>
      </c>
    </row>
    <row r="13" spans="1:8" ht="104.25" customHeight="1">
      <c r="A13" s="70" t="s">
        <v>217</v>
      </c>
      <c r="B13" s="95" t="s">
        <v>126</v>
      </c>
      <c r="C13" s="27">
        <v>1</v>
      </c>
      <c r="D13" s="27">
        <v>100</v>
      </c>
      <c r="E13" s="27">
        <v>100</v>
      </c>
      <c r="F13" s="28">
        <f t="shared" si="0"/>
        <v>1</v>
      </c>
    </row>
    <row r="15" spans="1:8">
      <c r="A15" s="94" t="s">
        <v>15</v>
      </c>
      <c r="B15" s="23">
        <v>1</v>
      </c>
    </row>
    <row r="16" spans="1:8">
      <c r="A16" s="94" t="s">
        <v>100</v>
      </c>
      <c r="B16" s="23">
        <v>2</v>
      </c>
    </row>
    <row r="18" spans="1:8">
      <c r="A18" s="22" t="s">
        <v>3</v>
      </c>
      <c r="B18" s="29">
        <f>1/B8*SUM(F11:F13)</f>
        <v>1</v>
      </c>
    </row>
    <row r="20" spans="1:8">
      <c r="A20" s="2" t="s">
        <v>18</v>
      </c>
      <c r="B20" s="2"/>
      <c r="C20" s="2"/>
      <c r="D20" s="2"/>
      <c r="E20" s="2"/>
      <c r="F20" s="2"/>
      <c r="G20" s="2"/>
      <c r="H20" s="2"/>
    </row>
    <row r="22" spans="1:8" ht="17.25">
      <c r="B22" s="35" t="s">
        <v>6</v>
      </c>
      <c r="C22" s="35" t="s">
        <v>7</v>
      </c>
      <c r="D22" s="35" t="s">
        <v>5</v>
      </c>
    </row>
    <row r="23" spans="1:8">
      <c r="B23" s="202">
        <v>18694.400000000001</v>
      </c>
      <c r="C23" s="207">
        <v>18164.099999999999</v>
      </c>
      <c r="D23" s="43">
        <f>B23/C23</f>
        <v>1.0291949504792421</v>
      </c>
    </row>
    <row r="24" spans="1:8" ht="15.75" thickBot="1"/>
    <row r="25" spans="1:8" ht="30" customHeight="1" thickBot="1">
      <c r="B25" s="351" t="s">
        <v>20</v>
      </c>
      <c r="C25" s="352"/>
      <c r="D25" s="352"/>
      <c r="E25" s="353"/>
      <c r="F25" s="358">
        <f>B18/D23</f>
        <v>0.9716332163642587</v>
      </c>
      <c r="G25" s="359"/>
    </row>
  </sheetData>
  <mergeCells count="8">
    <mergeCell ref="B25:E25"/>
    <mergeCell ref="F25:G25"/>
    <mergeCell ref="A1:B2"/>
    <mergeCell ref="C1:H2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23"/>
  <sheetViews>
    <sheetView workbookViewId="0">
      <selection activeCell="F11" sqref="F11"/>
    </sheetView>
  </sheetViews>
  <sheetFormatPr defaultRowHeight="15"/>
  <cols>
    <col min="1" max="1" width="30.7109375" customWidth="1"/>
    <col min="3" max="3" width="12.140625" customWidth="1"/>
    <col min="8" max="8" width="0.7109375" customWidth="1"/>
  </cols>
  <sheetData>
    <row r="1" spans="1:8">
      <c r="A1" s="344" t="s">
        <v>16</v>
      </c>
      <c r="B1" s="344"/>
      <c r="C1" s="311" t="s">
        <v>361</v>
      </c>
      <c r="D1" s="345"/>
      <c r="E1" s="345"/>
      <c r="F1" s="345"/>
      <c r="G1" s="345"/>
      <c r="H1" s="346"/>
    </row>
    <row r="2" spans="1:8" ht="30" customHeight="1">
      <c r="A2" s="344"/>
      <c r="B2" s="344"/>
      <c r="C2" s="347"/>
      <c r="D2" s="348"/>
      <c r="E2" s="348"/>
      <c r="F2" s="348"/>
      <c r="G2" s="348"/>
      <c r="H2" s="349"/>
    </row>
    <row r="3" spans="1:8">
      <c r="A3" s="344" t="s">
        <v>9</v>
      </c>
      <c r="B3" s="344"/>
      <c r="C3" s="350" t="s">
        <v>296</v>
      </c>
      <c r="D3" s="350"/>
      <c r="E3" s="350"/>
      <c r="F3" s="350"/>
      <c r="G3" s="350"/>
      <c r="H3" s="350"/>
    </row>
    <row r="4" spans="1:8">
      <c r="A4" s="344" t="s">
        <v>13</v>
      </c>
      <c r="B4" s="344"/>
      <c r="C4" s="357">
        <v>45715</v>
      </c>
      <c r="D4" s="350"/>
      <c r="E4" s="350"/>
      <c r="F4" s="350"/>
      <c r="G4" s="350"/>
      <c r="H4" s="350"/>
    </row>
    <row r="5" spans="1:8">
      <c r="A5" s="4"/>
      <c r="B5" s="4"/>
      <c r="C5" s="5"/>
      <c r="D5" s="5"/>
      <c r="E5" s="5"/>
      <c r="F5" s="5"/>
      <c r="G5" s="5"/>
      <c r="H5" s="5"/>
    </row>
    <row r="6" spans="1:8">
      <c r="A6" s="2" t="s">
        <v>17</v>
      </c>
      <c r="B6" s="3"/>
      <c r="C6" s="3"/>
      <c r="D6" s="3"/>
      <c r="E6" s="3"/>
      <c r="F6" s="3"/>
      <c r="G6" s="3"/>
      <c r="H6" s="3"/>
    </row>
    <row r="7" spans="1:8">
      <c r="A7" s="1"/>
    </row>
    <row r="8" spans="1:8">
      <c r="A8" t="s">
        <v>99</v>
      </c>
      <c r="B8" s="71">
        <v>1</v>
      </c>
    </row>
    <row r="10" spans="1:8" ht="30">
      <c r="A10" s="68" t="s">
        <v>97</v>
      </c>
      <c r="B10" s="68" t="s">
        <v>98</v>
      </c>
      <c r="C10" s="68" t="s">
        <v>14</v>
      </c>
      <c r="D10" s="68" t="s">
        <v>0</v>
      </c>
      <c r="E10" s="68" t="s">
        <v>1</v>
      </c>
      <c r="F10" s="68" t="s">
        <v>2</v>
      </c>
    </row>
    <row r="11" spans="1:8" ht="94.5" customHeight="1">
      <c r="A11" s="134" t="s">
        <v>448</v>
      </c>
      <c r="B11" s="127" t="s">
        <v>126</v>
      </c>
      <c r="C11" s="27">
        <v>1</v>
      </c>
      <c r="D11" s="27">
        <v>0</v>
      </c>
      <c r="E11" s="27">
        <v>0</v>
      </c>
      <c r="F11" s="28">
        <v>0</v>
      </c>
    </row>
    <row r="13" spans="1:8">
      <c r="A13" s="69" t="s">
        <v>15</v>
      </c>
      <c r="B13" s="23">
        <v>1</v>
      </c>
    </row>
    <row r="14" spans="1:8">
      <c r="A14" s="69" t="s">
        <v>100</v>
      </c>
      <c r="B14" s="23">
        <v>2</v>
      </c>
    </row>
    <row r="16" spans="1:8">
      <c r="A16" s="22" t="s">
        <v>3</v>
      </c>
      <c r="B16" s="29">
        <f>1/B8*SUM(F11:F11)</f>
        <v>0</v>
      </c>
    </row>
    <row r="18" spans="1:8">
      <c r="A18" s="2" t="s">
        <v>18</v>
      </c>
      <c r="B18" s="2"/>
      <c r="C18" s="2"/>
      <c r="D18" s="2"/>
      <c r="E18" s="2"/>
      <c r="F18" s="2"/>
      <c r="G18" s="2"/>
      <c r="H18" s="2"/>
    </row>
    <row r="20" spans="1:8" ht="17.25">
      <c r="B20" s="71" t="s">
        <v>6</v>
      </c>
      <c r="C20" s="71" t="s">
        <v>7</v>
      </c>
      <c r="D20" s="71" t="s">
        <v>5</v>
      </c>
    </row>
    <row r="21" spans="1:8">
      <c r="B21" s="79">
        <v>0</v>
      </c>
      <c r="C21" s="79">
        <v>0</v>
      </c>
      <c r="D21" s="43">
        <v>0</v>
      </c>
    </row>
    <row r="22" spans="1:8" ht="15.75" thickBot="1"/>
    <row r="23" spans="1:8" ht="31.5" customHeight="1" thickBot="1">
      <c r="B23" s="351" t="s">
        <v>20</v>
      </c>
      <c r="C23" s="352"/>
      <c r="D23" s="352"/>
      <c r="E23" s="353"/>
      <c r="F23" s="358">
        <v>0</v>
      </c>
      <c r="G23" s="359"/>
    </row>
  </sheetData>
  <mergeCells count="8">
    <mergeCell ref="B23:E23"/>
    <mergeCell ref="F23:G23"/>
    <mergeCell ref="A1:B2"/>
    <mergeCell ref="C1:H2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N16" sqref="N16"/>
    </sheetView>
  </sheetViews>
  <sheetFormatPr defaultRowHeight="15"/>
  <cols>
    <col min="1" max="1" width="30" customWidth="1"/>
    <col min="2" max="2" width="11.140625" customWidth="1"/>
    <col min="3" max="3" width="11.7109375" customWidth="1"/>
    <col min="6" max="6" width="8.85546875" customWidth="1"/>
    <col min="7" max="7" width="9.140625" hidden="1" customWidth="1"/>
  </cols>
  <sheetData>
    <row r="1" spans="1:7">
      <c r="A1" s="344" t="s">
        <v>16</v>
      </c>
      <c r="B1" s="344"/>
      <c r="C1" s="311" t="s">
        <v>360</v>
      </c>
      <c r="D1" s="345"/>
      <c r="E1" s="345"/>
      <c r="F1" s="345"/>
      <c r="G1" s="345"/>
    </row>
    <row r="2" spans="1:7">
      <c r="A2" s="344"/>
      <c r="B2" s="344"/>
      <c r="C2" s="347"/>
      <c r="D2" s="348"/>
      <c r="E2" s="348"/>
      <c r="F2" s="348"/>
      <c r="G2" s="348"/>
    </row>
    <row r="3" spans="1:7">
      <c r="A3" s="344" t="s">
        <v>9</v>
      </c>
      <c r="B3" s="344"/>
      <c r="C3" s="350" t="s">
        <v>296</v>
      </c>
      <c r="D3" s="350"/>
      <c r="E3" s="350"/>
      <c r="F3" s="350"/>
      <c r="G3" s="350"/>
    </row>
    <row r="4" spans="1:7">
      <c r="A4" s="344" t="s">
        <v>13</v>
      </c>
      <c r="B4" s="344"/>
      <c r="C4" s="357">
        <v>45715</v>
      </c>
      <c r="D4" s="350"/>
      <c r="E4" s="350"/>
      <c r="F4" s="350"/>
      <c r="G4" s="350"/>
    </row>
    <row r="5" spans="1:7">
      <c r="A5" s="4"/>
      <c r="B5" s="4"/>
      <c r="C5" s="5"/>
      <c r="D5" s="5"/>
      <c r="E5" s="5"/>
      <c r="F5" s="5"/>
      <c r="G5" s="5"/>
    </row>
    <row r="6" spans="1:7">
      <c r="A6" s="2" t="s">
        <v>17</v>
      </c>
      <c r="B6" s="3"/>
      <c r="C6" s="3"/>
      <c r="D6" s="3"/>
      <c r="E6" s="3"/>
      <c r="F6" s="3"/>
      <c r="G6" s="3"/>
    </row>
    <row r="7" spans="1:7">
      <c r="A7" s="1"/>
    </row>
    <row r="8" spans="1:7">
      <c r="A8" t="s">
        <v>99</v>
      </c>
      <c r="B8" s="126">
        <v>3</v>
      </c>
    </row>
    <row r="10" spans="1:7" ht="45">
      <c r="A10" s="123" t="s">
        <v>97</v>
      </c>
      <c r="B10" s="123" t="s">
        <v>98</v>
      </c>
      <c r="C10" s="123" t="s">
        <v>14</v>
      </c>
      <c r="D10" s="123" t="s">
        <v>0</v>
      </c>
      <c r="E10" s="123" t="s">
        <v>1</v>
      </c>
      <c r="F10" s="123" t="s">
        <v>2</v>
      </c>
    </row>
    <row r="11" spans="1:7" ht="50.25" customHeight="1">
      <c r="A11" s="134" t="s">
        <v>449</v>
      </c>
      <c r="B11" s="127" t="s">
        <v>420</v>
      </c>
      <c r="C11" s="27">
        <v>1</v>
      </c>
      <c r="D11" s="60">
        <v>0</v>
      </c>
      <c r="E11" s="60">
        <v>0</v>
      </c>
      <c r="F11" s="28">
        <v>1</v>
      </c>
    </row>
    <row r="12" spans="1:7" ht="96" customHeight="1">
      <c r="A12" s="134" t="s">
        <v>451</v>
      </c>
      <c r="B12" s="127" t="s">
        <v>420</v>
      </c>
      <c r="C12" s="27">
        <v>1</v>
      </c>
      <c r="D12" s="60">
        <v>0</v>
      </c>
      <c r="E12" s="60">
        <v>0</v>
      </c>
      <c r="F12" s="28">
        <v>1</v>
      </c>
    </row>
    <row r="13" spans="1:7" ht="110.25" customHeight="1">
      <c r="A13" s="134" t="s">
        <v>450</v>
      </c>
      <c r="B13" s="127" t="s">
        <v>420</v>
      </c>
      <c r="C13" s="27">
        <v>1</v>
      </c>
      <c r="D13" s="60">
        <v>0</v>
      </c>
      <c r="E13" s="60">
        <v>0</v>
      </c>
      <c r="F13" s="28">
        <v>1</v>
      </c>
    </row>
    <row r="15" spans="1:7">
      <c r="A15" s="124" t="s">
        <v>15</v>
      </c>
      <c r="B15" s="23">
        <v>1</v>
      </c>
    </row>
    <row r="16" spans="1:7">
      <c r="A16" s="124" t="s">
        <v>100</v>
      </c>
      <c r="B16" s="23">
        <v>2</v>
      </c>
    </row>
    <row r="18" spans="1:7">
      <c r="A18" s="22" t="s">
        <v>3</v>
      </c>
      <c r="B18" s="29">
        <f>1/B8*SUM(F11:F13)</f>
        <v>1</v>
      </c>
    </row>
    <row r="20" spans="1:7">
      <c r="A20" s="2" t="s">
        <v>18</v>
      </c>
      <c r="B20" s="2"/>
      <c r="C20" s="2"/>
      <c r="D20" s="2"/>
      <c r="E20" s="2"/>
      <c r="F20" s="2"/>
      <c r="G20" s="2"/>
    </row>
    <row r="22" spans="1:7" ht="17.25">
      <c r="B22" s="126" t="s">
        <v>6</v>
      </c>
      <c r="C22" s="126" t="s">
        <v>7</v>
      </c>
      <c r="D22" s="126" t="s">
        <v>5</v>
      </c>
    </row>
    <row r="23" spans="1:7">
      <c r="B23" s="202">
        <v>339312.2</v>
      </c>
      <c r="C23" s="202">
        <v>337900.1</v>
      </c>
      <c r="D23" s="43">
        <f>B23/C23</f>
        <v>1.004179045818572</v>
      </c>
    </row>
    <row r="24" spans="1:7" ht="15.75" thickBot="1"/>
    <row r="25" spans="1:7" ht="15.75" thickBot="1">
      <c r="B25" s="351" t="s">
        <v>20</v>
      </c>
      <c r="C25" s="352"/>
      <c r="D25" s="352"/>
      <c r="E25" s="353"/>
      <c r="F25" s="358">
        <f>B18/D23</f>
        <v>0.99583834592449061</v>
      </c>
      <c r="G25" s="359"/>
    </row>
  </sheetData>
  <mergeCells count="8">
    <mergeCell ref="B25:E25"/>
    <mergeCell ref="F25:G25"/>
    <mergeCell ref="A1:B2"/>
    <mergeCell ref="C1:G2"/>
    <mergeCell ref="A3:B3"/>
    <mergeCell ref="C3:G3"/>
    <mergeCell ref="A4:B4"/>
    <mergeCell ref="C4:G4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20"/>
  <sheetViews>
    <sheetView view="pageBreakPreview" topLeftCell="A5" zoomScaleSheetLayoutView="100" workbookViewId="0">
      <selection activeCell="E8" sqref="E8:F15"/>
    </sheetView>
  </sheetViews>
  <sheetFormatPr defaultRowHeight="15"/>
  <cols>
    <col min="1" max="1" width="5.42578125" style="8" customWidth="1"/>
    <col min="2" max="2" width="34.85546875" style="75" customWidth="1"/>
    <col min="3" max="3" width="7.140625" style="8" customWidth="1"/>
    <col min="4" max="4" width="18.28515625" style="8" customWidth="1"/>
    <col min="5" max="5" width="12.140625" style="8" customWidth="1"/>
    <col min="6" max="6" width="12.42578125" style="8" customWidth="1"/>
    <col min="7" max="7" width="32.42578125" style="8" customWidth="1"/>
    <col min="8" max="16384" width="9.140625" style="8"/>
  </cols>
  <sheetData>
    <row r="1" spans="1:9" ht="31.5" customHeight="1">
      <c r="A1" s="291" t="s">
        <v>22</v>
      </c>
      <c r="B1" s="291"/>
      <c r="C1" s="291"/>
      <c r="D1" s="291"/>
      <c r="E1" s="291"/>
      <c r="F1" s="291"/>
      <c r="G1" s="291"/>
    </row>
    <row r="2" spans="1:9">
      <c r="G2" s="7" t="s">
        <v>23</v>
      </c>
    </row>
    <row r="3" spans="1:9" ht="15" customHeight="1">
      <c r="A3" s="292" t="s">
        <v>24</v>
      </c>
      <c r="B3" s="293" t="s">
        <v>25</v>
      </c>
      <c r="C3" s="294" t="s">
        <v>98</v>
      </c>
      <c r="D3" s="292" t="s">
        <v>26</v>
      </c>
      <c r="E3" s="292"/>
      <c r="F3" s="292"/>
      <c r="G3" s="292" t="s">
        <v>119</v>
      </c>
    </row>
    <row r="4" spans="1:9" ht="44.25" customHeight="1">
      <c r="A4" s="292"/>
      <c r="B4" s="293"/>
      <c r="C4" s="292"/>
      <c r="D4" s="295" t="s">
        <v>27</v>
      </c>
      <c r="E4" s="295" t="s">
        <v>28</v>
      </c>
      <c r="F4" s="295"/>
      <c r="G4" s="292"/>
    </row>
    <row r="5" spans="1:9" ht="18" customHeight="1">
      <c r="A5" s="292"/>
      <c r="B5" s="293"/>
      <c r="C5" s="292"/>
      <c r="D5" s="295"/>
      <c r="E5" s="9" t="s">
        <v>0</v>
      </c>
      <c r="F5" s="9" t="s">
        <v>1</v>
      </c>
      <c r="G5" s="292"/>
    </row>
    <row r="6" spans="1:9">
      <c r="A6" s="36">
        <v>1</v>
      </c>
      <c r="B6" s="116">
        <v>2</v>
      </c>
      <c r="C6" s="112">
        <v>3</v>
      </c>
      <c r="D6" s="112">
        <v>4</v>
      </c>
      <c r="E6" s="112">
        <v>5</v>
      </c>
      <c r="F6" s="112">
        <v>6</v>
      </c>
      <c r="G6" s="36">
        <v>7</v>
      </c>
    </row>
    <row r="7" spans="1:9" hidden="1">
      <c r="A7" s="38"/>
      <c r="B7" s="283" t="s">
        <v>108</v>
      </c>
      <c r="C7" s="284"/>
      <c r="D7" s="284"/>
      <c r="E7" s="284"/>
      <c r="F7" s="284"/>
      <c r="G7" s="38"/>
    </row>
    <row r="8" spans="1:9" ht="104.25" customHeight="1">
      <c r="A8" s="36">
        <v>1</v>
      </c>
      <c r="B8" s="117" t="s">
        <v>176</v>
      </c>
      <c r="C8" s="142" t="s">
        <v>126</v>
      </c>
      <c r="D8" s="61">
        <v>100</v>
      </c>
      <c r="E8" s="61">
        <v>100</v>
      </c>
      <c r="F8" s="142">
        <v>100</v>
      </c>
      <c r="G8" s="78"/>
      <c r="H8" s="31"/>
      <c r="I8" s="32"/>
    </row>
    <row r="9" spans="1:9" ht="38.25" customHeight="1">
      <c r="A9" s="36">
        <v>2</v>
      </c>
      <c r="B9" s="118" t="s">
        <v>173</v>
      </c>
      <c r="C9" s="142" t="s">
        <v>126</v>
      </c>
      <c r="D9" s="217">
        <v>100</v>
      </c>
      <c r="E9" s="142">
        <v>100</v>
      </c>
      <c r="F9" s="142">
        <v>100</v>
      </c>
      <c r="G9" s="78"/>
    </row>
    <row r="10" spans="1:9" ht="42.75" customHeight="1">
      <c r="A10" s="67">
        <v>3</v>
      </c>
      <c r="B10" s="125" t="s">
        <v>229</v>
      </c>
      <c r="C10" s="142" t="s">
        <v>126</v>
      </c>
      <c r="D10" s="61">
        <v>98</v>
      </c>
      <c r="E10" s="61">
        <v>100</v>
      </c>
      <c r="F10" s="142">
        <v>100</v>
      </c>
      <c r="G10" s="78"/>
    </row>
    <row r="11" spans="1:9" ht="67.5" customHeight="1">
      <c r="A11" s="36">
        <v>4</v>
      </c>
      <c r="B11" s="118" t="s">
        <v>177</v>
      </c>
      <c r="C11" s="142" t="s">
        <v>126</v>
      </c>
      <c r="D11" s="61">
        <v>62</v>
      </c>
      <c r="E11" s="217">
        <v>65</v>
      </c>
      <c r="F11" s="142">
        <v>65</v>
      </c>
      <c r="G11" s="115" t="s">
        <v>297</v>
      </c>
    </row>
    <row r="12" spans="1:9" ht="53.25" customHeight="1">
      <c r="A12" s="67">
        <v>5</v>
      </c>
      <c r="B12" s="118" t="s">
        <v>178</v>
      </c>
      <c r="C12" s="142" t="s">
        <v>126</v>
      </c>
      <c r="D12" s="61">
        <v>40</v>
      </c>
      <c r="E12" s="61">
        <v>50</v>
      </c>
      <c r="F12" s="61">
        <v>50</v>
      </c>
      <c r="G12" s="78"/>
    </row>
    <row r="13" spans="1:9" ht="52.5" customHeight="1">
      <c r="A13" s="67">
        <v>6</v>
      </c>
      <c r="B13" s="118" t="s">
        <v>171</v>
      </c>
      <c r="C13" s="142" t="s">
        <v>126</v>
      </c>
      <c r="D13" s="61">
        <v>64</v>
      </c>
      <c r="E13" s="61">
        <v>65</v>
      </c>
      <c r="F13" s="61">
        <v>65</v>
      </c>
      <c r="G13" s="78"/>
    </row>
    <row r="14" spans="1:9" ht="79.5" customHeight="1">
      <c r="A14" s="36">
        <v>7</v>
      </c>
      <c r="B14" s="118" t="s">
        <v>174</v>
      </c>
      <c r="C14" s="149" t="s">
        <v>172</v>
      </c>
      <c r="D14" s="61">
        <v>8</v>
      </c>
      <c r="E14" s="61">
        <v>9</v>
      </c>
      <c r="F14" s="58">
        <v>9</v>
      </c>
      <c r="G14" s="115"/>
    </row>
    <row r="15" spans="1:9" ht="148.5" customHeight="1">
      <c r="A15" s="67">
        <v>8</v>
      </c>
      <c r="B15" s="118" t="s">
        <v>175</v>
      </c>
      <c r="C15" s="142" t="s">
        <v>126</v>
      </c>
      <c r="D15" s="61">
        <v>51</v>
      </c>
      <c r="E15" s="61">
        <v>54</v>
      </c>
      <c r="F15" s="58">
        <v>54</v>
      </c>
      <c r="G15" s="78"/>
    </row>
    <row r="16" spans="1:9" hidden="1">
      <c r="A16" s="41"/>
      <c r="B16" s="285" t="s">
        <v>31</v>
      </c>
      <c r="C16" s="286"/>
      <c r="D16" s="286"/>
      <c r="E16" s="286"/>
      <c r="F16" s="287"/>
      <c r="G16" s="41"/>
    </row>
    <row r="17" spans="1:7" hidden="1">
      <c r="A17" s="39" t="s">
        <v>30</v>
      </c>
      <c r="B17" s="77" t="s">
        <v>29</v>
      </c>
      <c r="C17" s="38"/>
      <c r="D17" s="38"/>
      <c r="E17" s="38"/>
      <c r="F17" s="38"/>
      <c r="G17" s="38"/>
    </row>
    <row r="18" spans="1:7" hidden="1">
      <c r="A18" s="39" t="s">
        <v>30</v>
      </c>
      <c r="B18" s="288" t="s">
        <v>32</v>
      </c>
      <c r="C18" s="289"/>
      <c r="D18" s="38"/>
      <c r="E18" s="38"/>
      <c r="F18" s="38"/>
      <c r="G18" s="38"/>
    </row>
    <row r="20" spans="1:7" s="75" customFormat="1" ht="12.75">
      <c r="A20" s="290" t="s">
        <v>33</v>
      </c>
      <c r="B20" s="290"/>
      <c r="C20" s="290"/>
      <c r="D20" s="290"/>
      <c r="E20" s="290"/>
      <c r="F20" s="290"/>
      <c r="G20" s="290"/>
    </row>
  </sheetData>
  <mergeCells count="12">
    <mergeCell ref="B7:F7"/>
    <mergeCell ref="B16:F16"/>
    <mergeCell ref="B18:C18"/>
    <mergeCell ref="A20:G20"/>
    <mergeCell ref="A1:G1"/>
    <mergeCell ref="A3:A5"/>
    <mergeCell ref="B3:B5"/>
    <mergeCell ref="C3:C5"/>
    <mergeCell ref="D3:F3"/>
    <mergeCell ref="G3:G5"/>
    <mergeCell ref="D4:D5"/>
    <mergeCell ref="E4:F4"/>
  </mergeCells>
  <pageMargins left="0.47244094488188981" right="0.39370078740157483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view="pageBreakPreview" topLeftCell="A49" zoomScale="90" zoomScaleSheetLayoutView="90" workbookViewId="0">
      <selection activeCell="A54" sqref="A54"/>
    </sheetView>
  </sheetViews>
  <sheetFormatPr defaultRowHeight="15"/>
  <cols>
    <col min="1" max="1" width="5.42578125" style="8" customWidth="1"/>
    <col min="2" max="2" width="37.7109375" style="25" customWidth="1"/>
    <col min="3" max="3" width="19" style="8" customWidth="1"/>
    <col min="4" max="4" width="12.42578125" style="8" customWidth="1"/>
    <col min="5" max="5" width="12.140625" style="8" customWidth="1"/>
    <col min="6" max="6" width="12.28515625" style="8" customWidth="1"/>
    <col min="7" max="7" width="11.85546875" style="8" customWidth="1"/>
    <col min="8" max="8" width="25.28515625" style="8" customWidth="1"/>
    <col min="9" max="9" width="30" style="128" customWidth="1"/>
    <col min="10" max="10" width="18.28515625" style="8" customWidth="1"/>
    <col min="11" max="16384" width="9.140625" style="8"/>
  </cols>
  <sheetData>
    <row r="1" spans="1:10" ht="31.5" customHeight="1">
      <c r="A1" s="251" t="s">
        <v>102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>
      <c r="J2" s="7" t="s">
        <v>34</v>
      </c>
    </row>
    <row r="3" spans="1:10" ht="15" customHeight="1">
      <c r="A3" s="252" t="s">
        <v>24</v>
      </c>
      <c r="B3" s="252" t="s">
        <v>35</v>
      </c>
      <c r="C3" s="252" t="s">
        <v>10</v>
      </c>
      <c r="D3" s="252" t="s">
        <v>36</v>
      </c>
      <c r="E3" s="252"/>
      <c r="F3" s="252" t="s">
        <v>37</v>
      </c>
      <c r="G3" s="252"/>
      <c r="H3" s="257" t="s">
        <v>38</v>
      </c>
      <c r="I3" s="252"/>
      <c r="J3" s="252" t="s">
        <v>39</v>
      </c>
    </row>
    <row r="4" spans="1:10" ht="44.25" customHeight="1">
      <c r="A4" s="252"/>
      <c r="B4" s="252"/>
      <c r="C4" s="252"/>
      <c r="D4" s="254" t="s">
        <v>40</v>
      </c>
      <c r="E4" s="254" t="s">
        <v>41</v>
      </c>
      <c r="F4" s="254" t="s">
        <v>40</v>
      </c>
      <c r="G4" s="254" t="s">
        <v>41</v>
      </c>
      <c r="H4" s="254" t="s">
        <v>40</v>
      </c>
      <c r="I4" s="254" t="s">
        <v>41</v>
      </c>
      <c r="J4" s="257"/>
    </row>
    <row r="5" spans="1:10">
      <c r="A5" s="252">
        <v>1</v>
      </c>
      <c r="B5" s="252">
        <v>2</v>
      </c>
      <c r="C5" s="252">
        <v>3</v>
      </c>
      <c r="D5" s="252">
        <v>4</v>
      </c>
      <c r="E5" s="252">
        <v>5</v>
      </c>
      <c r="F5" s="252">
        <v>6</v>
      </c>
      <c r="G5" s="252">
        <v>7</v>
      </c>
      <c r="H5" s="254">
        <v>8</v>
      </c>
      <c r="I5" s="254">
        <v>9</v>
      </c>
      <c r="J5" s="254">
        <v>10</v>
      </c>
    </row>
    <row r="6" spans="1:10" hidden="1">
      <c r="A6" s="259"/>
      <c r="B6" s="255" t="s">
        <v>42</v>
      </c>
      <c r="C6" s="255"/>
      <c r="D6" s="255"/>
      <c r="E6" s="255"/>
      <c r="F6" s="255"/>
      <c r="G6" s="255"/>
      <c r="H6" s="255"/>
      <c r="I6" s="255"/>
      <c r="J6" s="255"/>
    </row>
    <row r="7" spans="1:10" ht="150">
      <c r="A7" s="259">
        <v>1</v>
      </c>
      <c r="B7" s="258" t="s">
        <v>368</v>
      </c>
      <c r="C7" s="252" t="s">
        <v>127</v>
      </c>
      <c r="D7" s="252" t="s">
        <v>103</v>
      </c>
      <c r="E7" s="253" t="s">
        <v>104</v>
      </c>
      <c r="F7" s="252" t="s">
        <v>103</v>
      </c>
      <c r="G7" s="253" t="s">
        <v>104</v>
      </c>
      <c r="H7" s="42" t="s">
        <v>149</v>
      </c>
      <c r="I7" s="42" t="s">
        <v>150</v>
      </c>
      <c r="J7" s="253" t="s">
        <v>118</v>
      </c>
    </row>
    <row r="8" spans="1:10" ht="75">
      <c r="A8" s="259">
        <v>2</v>
      </c>
      <c r="B8" s="153" t="s">
        <v>369</v>
      </c>
      <c r="C8" s="252" t="s">
        <v>127</v>
      </c>
      <c r="D8" s="252" t="s">
        <v>103</v>
      </c>
      <c r="E8" s="253" t="s">
        <v>104</v>
      </c>
      <c r="F8" s="252" t="s">
        <v>103</v>
      </c>
      <c r="G8" s="253" t="s">
        <v>104</v>
      </c>
      <c r="H8" s="255" t="s">
        <v>455</v>
      </c>
      <c r="I8" s="265" t="s">
        <v>454</v>
      </c>
      <c r="J8" s="255" t="s">
        <v>163</v>
      </c>
    </row>
    <row r="9" spans="1:10" ht="75">
      <c r="A9" s="259">
        <v>3</v>
      </c>
      <c r="B9" s="154" t="s">
        <v>370</v>
      </c>
      <c r="C9" s="252" t="s">
        <v>127</v>
      </c>
      <c r="D9" s="252" t="s">
        <v>103</v>
      </c>
      <c r="E9" s="253" t="s">
        <v>104</v>
      </c>
      <c r="F9" s="252" t="s">
        <v>103</v>
      </c>
      <c r="G9" s="253" t="s">
        <v>104</v>
      </c>
      <c r="H9" s="265" t="s">
        <v>457</v>
      </c>
      <c r="I9" s="265" t="s">
        <v>456</v>
      </c>
      <c r="J9" s="255" t="s">
        <v>163</v>
      </c>
    </row>
    <row r="10" spans="1:10" ht="75">
      <c r="A10" s="259">
        <v>4</v>
      </c>
      <c r="B10" s="153" t="s">
        <v>371</v>
      </c>
      <c r="C10" s="252" t="s">
        <v>460</v>
      </c>
      <c r="D10" s="252" t="s">
        <v>103</v>
      </c>
      <c r="E10" s="253" t="s">
        <v>104</v>
      </c>
      <c r="F10" s="252" t="s">
        <v>103</v>
      </c>
      <c r="G10" s="253" t="s">
        <v>104</v>
      </c>
      <c r="H10" s="265" t="s">
        <v>458</v>
      </c>
      <c r="I10" s="265" t="s">
        <v>458</v>
      </c>
      <c r="J10" s="255" t="s">
        <v>163</v>
      </c>
    </row>
    <row r="11" spans="1:10" ht="189" customHeight="1">
      <c r="A11" s="259">
        <v>5</v>
      </c>
      <c r="B11" s="153" t="s">
        <v>372</v>
      </c>
      <c r="C11" s="252" t="s">
        <v>127</v>
      </c>
      <c r="D11" s="252" t="s">
        <v>103</v>
      </c>
      <c r="E11" s="253" t="s">
        <v>104</v>
      </c>
      <c r="F11" s="252" t="s">
        <v>103</v>
      </c>
      <c r="G11" s="253" t="s">
        <v>104</v>
      </c>
      <c r="H11" s="266" t="s">
        <v>459</v>
      </c>
      <c r="I11" s="266" t="s">
        <v>459</v>
      </c>
      <c r="J11" s="255" t="s">
        <v>163</v>
      </c>
    </row>
    <row r="12" spans="1:10" ht="60">
      <c r="A12" s="259">
        <v>6</v>
      </c>
      <c r="B12" s="154" t="s">
        <v>373</v>
      </c>
      <c r="C12" s="252" t="s">
        <v>127</v>
      </c>
      <c r="D12" s="252" t="s">
        <v>103</v>
      </c>
      <c r="E12" s="253" t="s">
        <v>104</v>
      </c>
      <c r="F12" s="252" t="s">
        <v>103</v>
      </c>
      <c r="G12" s="253" t="s">
        <v>104</v>
      </c>
      <c r="H12" s="265" t="s">
        <v>461</v>
      </c>
      <c r="I12" s="265" t="s">
        <v>461</v>
      </c>
      <c r="J12" s="255" t="s">
        <v>163</v>
      </c>
    </row>
    <row r="13" spans="1:10" ht="75">
      <c r="A13" s="259">
        <v>7</v>
      </c>
      <c r="B13" s="153" t="s">
        <v>399</v>
      </c>
      <c r="C13" s="252" t="s">
        <v>460</v>
      </c>
      <c r="D13" s="252" t="s">
        <v>103</v>
      </c>
      <c r="E13" s="253" t="s">
        <v>104</v>
      </c>
      <c r="F13" s="252" t="s">
        <v>103</v>
      </c>
      <c r="G13" s="253" t="s">
        <v>104</v>
      </c>
      <c r="H13" s="265" t="s">
        <v>462</v>
      </c>
      <c r="I13" s="265" t="s">
        <v>462</v>
      </c>
      <c r="J13" s="255" t="s">
        <v>163</v>
      </c>
    </row>
    <row r="14" spans="1:10" ht="75">
      <c r="A14" s="259">
        <v>8</v>
      </c>
      <c r="B14" s="153" t="s">
        <v>374</v>
      </c>
      <c r="C14" s="252" t="s">
        <v>460</v>
      </c>
      <c r="D14" s="252" t="s">
        <v>103</v>
      </c>
      <c r="E14" s="253" t="s">
        <v>104</v>
      </c>
      <c r="F14" s="252" t="s">
        <v>103</v>
      </c>
      <c r="G14" s="253" t="s">
        <v>104</v>
      </c>
      <c r="H14" s="265" t="s">
        <v>468</v>
      </c>
      <c r="I14" s="265" t="s">
        <v>468</v>
      </c>
      <c r="J14" s="255" t="s">
        <v>163</v>
      </c>
    </row>
    <row r="15" spans="1:10" ht="60">
      <c r="A15" s="259">
        <v>9</v>
      </c>
      <c r="B15" s="155" t="s">
        <v>375</v>
      </c>
      <c r="C15" s="252" t="s">
        <v>127</v>
      </c>
      <c r="D15" s="252" t="s">
        <v>103</v>
      </c>
      <c r="E15" s="253" t="s">
        <v>104</v>
      </c>
      <c r="F15" s="252" t="s">
        <v>103</v>
      </c>
      <c r="G15" s="253" t="s">
        <v>463</v>
      </c>
      <c r="H15" s="265" t="s">
        <v>464</v>
      </c>
      <c r="I15" s="265" t="s">
        <v>464</v>
      </c>
      <c r="J15" s="255" t="s">
        <v>163</v>
      </c>
    </row>
    <row r="16" spans="1:10" ht="75">
      <c r="A16" s="259">
        <v>10</v>
      </c>
      <c r="B16" s="154" t="s">
        <v>466</v>
      </c>
      <c r="C16" s="252" t="s">
        <v>127</v>
      </c>
      <c r="D16" s="252" t="s">
        <v>103</v>
      </c>
      <c r="E16" s="253" t="s">
        <v>104</v>
      </c>
      <c r="F16" s="252" t="s">
        <v>103</v>
      </c>
      <c r="G16" s="253" t="s">
        <v>463</v>
      </c>
      <c r="H16" s="268" t="s">
        <v>467</v>
      </c>
      <c r="I16" s="268" t="s">
        <v>467</v>
      </c>
      <c r="J16" s="255" t="s">
        <v>163</v>
      </c>
    </row>
    <row r="17" spans="1:10" ht="90">
      <c r="A17" s="259">
        <v>11</v>
      </c>
      <c r="B17" s="154" t="s">
        <v>376</v>
      </c>
      <c r="C17" s="252" t="s">
        <v>460</v>
      </c>
      <c r="D17" s="252" t="s">
        <v>103</v>
      </c>
      <c r="E17" s="253" t="s">
        <v>104</v>
      </c>
      <c r="F17" s="252" t="s">
        <v>103</v>
      </c>
      <c r="G17" s="253" t="s">
        <v>104</v>
      </c>
      <c r="H17" s="265" t="s">
        <v>469</v>
      </c>
      <c r="I17" s="265" t="s">
        <v>469</v>
      </c>
      <c r="J17" s="255" t="s">
        <v>163</v>
      </c>
    </row>
    <row r="18" spans="1:10" ht="150">
      <c r="A18" s="259">
        <v>12</v>
      </c>
      <c r="B18" s="154" t="s">
        <v>377</v>
      </c>
      <c r="C18" s="252" t="s">
        <v>460</v>
      </c>
      <c r="D18" s="252" t="s">
        <v>103</v>
      </c>
      <c r="E18" s="253" t="s">
        <v>104</v>
      </c>
      <c r="F18" s="252" t="s">
        <v>103</v>
      </c>
      <c r="G18" s="253" t="s">
        <v>463</v>
      </c>
      <c r="H18" s="269" t="s">
        <v>465</v>
      </c>
      <c r="I18" s="269" t="s">
        <v>465</v>
      </c>
      <c r="J18" s="255" t="s">
        <v>163</v>
      </c>
    </row>
    <row r="19" spans="1:10" ht="75">
      <c r="A19" s="259">
        <v>13</v>
      </c>
      <c r="B19" s="154" t="s">
        <v>478</v>
      </c>
      <c r="C19" s="252" t="s">
        <v>460</v>
      </c>
      <c r="D19" s="252" t="s">
        <v>103</v>
      </c>
      <c r="E19" s="253" t="s">
        <v>104</v>
      </c>
      <c r="F19" s="252" t="s">
        <v>103</v>
      </c>
      <c r="G19" s="253" t="s">
        <v>463</v>
      </c>
      <c r="H19" s="271" t="s">
        <v>479</v>
      </c>
      <c r="I19" s="271" t="s">
        <v>480</v>
      </c>
      <c r="J19" s="255" t="s">
        <v>163</v>
      </c>
    </row>
    <row r="20" spans="1:10" ht="60">
      <c r="A20" s="259">
        <v>14</v>
      </c>
      <c r="B20" s="154" t="s">
        <v>378</v>
      </c>
      <c r="C20" s="252" t="s">
        <v>127</v>
      </c>
      <c r="D20" s="252" t="s">
        <v>103</v>
      </c>
      <c r="E20" s="253" t="s">
        <v>104</v>
      </c>
      <c r="F20" s="252" t="s">
        <v>103</v>
      </c>
      <c r="G20" s="253" t="s">
        <v>104</v>
      </c>
      <c r="H20" s="270" t="s">
        <v>470</v>
      </c>
      <c r="I20" s="270" t="s">
        <v>470</v>
      </c>
      <c r="J20" s="255" t="s">
        <v>163</v>
      </c>
    </row>
    <row r="21" spans="1:10" ht="75">
      <c r="A21" s="259">
        <v>15</v>
      </c>
      <c r="B21" s="154" t="s">
        <v>379</v>
      </c>
      <c r="C21" s="252" t="s">
        <v>127</v>
      </c>
      <c r="D21" s="252" t="s">
        <v>103</v>
      </c>
      <c r="E21" s="253" t="s">
        <v>104</v>
      </c>
      <c r="F21" s="252" t="s">
        <v>103</v>
      </c>
      <c r="G21" s="253" t="s">
        <v>104</v>
      </c>
      <c r="H21" s="270" t="s">
        <v>471</v>
      </c>
      <c r="I21" s="270" t="s">
        <v>471</v>
      </c>
      <c r="J21" s="255" t="s">
        <v>163</v>
      </c>
    </row>
    <row r="22" spans="1:10" ht="90">
      <c r="A22" s="259">
        <v>16</v>
      </c>
      <c r="B22" s="154" t="s">
        <v>380</v>
      </c>
      <c r="C22" s="252" t="s">
        <v>127</v>
      </c>
      <c r="D22" s="252" t="s">
        <v>103</v>
      </c>
      <c r="E22" s="253" t="s">
        <v>104</v>
      </c>
      <c r="F22" s="252" t="s">
        <v>103</v>
      </c>
      <c r="G22" s="253" t="s">
        <v>104</v>
      </c>
      <c r="H22" s="265" t="s">
        <v>472</v>
      </c>
      <c r="I22" s="265" t="s">
        <v>473</v>
      </c>
      <c r="J22" s="255" t="s">
        <v>163</v>
      </c>
    </row>
    <row r="23" spans="1:10" ht="75">
      <c r="A23" s="259">
        <v>17</v>
      </c>
      <c r="B23" s="154" t="s">
        <v>400</v>
      </c>
      <c r="C23" s="252" t="s">
        <v>460</v>
      </c>
      <c r="D23" s="252" t="s">
        <v>103</v>
      </c>
      <c r="E23" s="253" t="s">
        <v>104</v>
      </c>
      <c r="F23" s="252" t="s">
        <v>103</v>
      </c>
      <c r="G23" s="253" t="s">
        <v>104</v>
      </c>
      <c r="H23" s="265" t="s">
        <v>474</v>
      </c>
      <c r="I23" s="265" t="s">
        <v>475</v>
      </c>
      <c r="J23" s="255" t="s">
        <v>163</v>
      </c>
    </row>
    <row r="24" spans="1:10" ht="75">
      <c r="A24" s="259">
        <v>18</v>
      </c>
      <c r="B24" s="154" t="s">
        <v>401</v>
      </c>
      <c r="C24" s="252" t="s">
        <v>460</v>
      </c>
      <c r="D24" s="252" t="s">
        <v>103</v>
      </c>
      <c r="E24" s="253" t="s">
        <v>104</v>
      </c>
      <c r="F24" s="252" t="s">
        <v>103</v>
      </c>
      <c r="G24" s="253" t="s">
        <v>104</v>
      </c>
      <c r="H24" s="265" t="s">
        <v>476</v>
      </c>
      <c r="I24" s="265" t="s">
        <v>477</v>
      </c>
      <c r="J24" s="255" t="s">
        <v>163</v>
      </c>
    </row>
    <row r="25" spans="1:10" ht="135">
      <c r="A25" s="259">
        <v>19</v>
      </c>
      <c r="B25" s="156" t="s">
        <v>381</v>
      </c>
      <c r="C25" s="252" t="s">
        <v>127</v>
      </c>
      <c r="D25" s="252" t="s">
        <v>103</v>
      </c>
      <c r="E25" s="252" t="s">
        <v>104</v>
      </c>
      <c r="F25" s="252" t="s">
        <v>103</v>
      </c>
      <c r="G25" s="252" t="s">
        <v>104</v>
      </c>
      <c r="H25" s="260" t="s">
        <v>142</v>
      </c>
      <c r="I25" s="42" t="s">
        <v>151</v>
      </c>
      <c r="J25" s="253" t="s">
        <v>118</v>
      </c>
    </row>
    <row r="26" spans="1:10" ht="75.75" thickBot="1">
      <c r="A26" s="259">
        <v>20</v>
      </c>
      <c r="B26" s="153" t="s">
        <v>369</v>
      </c>
      <c r="C26" s="252" t="s">
        <v>127</v>
      </c>
      <c r="D26" s="252" t="s">
        <v>103</v>
      </c>
      <c r="E26" s="252" t="s">
        <v>104</v>
      </c>
      <c r="F26" s="252" t="s">
        <v>103</v>
      </c>
      <c r="G26" s="252" t="s">
        <v>104</v>
      </c>
      <c r="H26" s="267" t="s">
        <v>484</v>
      </c>
      <c r="I26" s="267" t="s">
        <v>481</v>
      </c>
      <c r="J26" s="255" t="s">
        <v>163</v>
      </c>
    </row>
    <row r="27" spans="1:10" ht="75.75" thickBot="1">
      <c r="A27" s="259">
        <v>21</v>
      </c>
      <c r="B27" s="154" t="s">
        <v>370</v>
      </c>
      <c r="C27" s="252" t="s">
        <v>127</v>
      </c>
      <c r="D27" s="252" t="s">
        <v>103</v>
      </c>
      <c r="E27" s="252" t="s">
        <v>104</v>
      </c>
      <c r="F27" s="252" t="s">
        <v>103</v>
      </c>
      <c r="G27" s="252" t="s">
        <v>104</v>
      </c>
      <c r="H27" s="267" t="s">
        <v>482</v>
      </c>
      <c r="I27" s="267" t="s">
        <v>482</v>
      </c>
      <c r="J27" s="255" t="s">
        <v>163</v>
      </c>
    </row>
    <row r="28" spans="1:10" ht="75.75" thickBot="1">
      <c r="A28" s="259">
        <v>22</v>
      </c>
      <c r="B28" s="153" t="s">
        <v>371</v>
      </c>
      <c r="C28" s="252" t="s">
        <v>127</v>
      </c>
      <c r="D28" s="252" t="s">
        <v>103</v>
      </c>
      <c r="E28" s="252" t="s">
        <v>104</v>
      </c>
      <c r="F28" s="252" t="s">
        <v>103</v>
      </c>
      <c r="G28" s="252" t="s">
        <v>104</v>
      </c>
      <c r="H28" s="267" t="s">
        <v>458</v>
      </c>
      <c r="I28" s="267" t="s">
        <v>458</v>
      </c>
      <c r="J28" s="255" t="s">
        <v>163</v>
      </c>
    </row>
    <row r="29" spans="1:10" ht="60.75" thickBot="1">
      <c r="A29" s="259">
        <v>23</v>
      </c>
      <c r="B29" s="153" t="s">
        <v>382</v>
      </c>
      <c r="C29" s="252" t="s">
        <v>127</v>
      </c>
      <c r="D29" s="252" t="s">
        <v>103</v>
      </c>
      <c r="E29" s="252" t="s">
        <v>104</v>
      </c>
      <c r="F29" s="252" t="s">
        <v>103</v>
      </c>
      <c r="G29" s="252" t="s">
        <v>104</v>
      </c>
      <c r="H29" s="267" t="s">
        <v>483</v>
      </c>
      <c r="I29" s="267" t="s">
        <v>483</v>
      </c>
      <c r="J29" s="253" t="s">
        <v>118</v>
      </c>
    </row>
    <row r="30" spans="1:10" ht="60.75" thickBot="1">
      <c r="A30" s="259">
        <v>24</v>
      </c>
      <c r="B30" s="154" t="s">
        <v>373</v>
      </c>
      <c r="C30" s="252" t="s">
        <v>127</v>
      </c>
      <c r="D30" s="252" t="s">
        <v>103</v>
      </c>
      <c r="E30" s="252" t="s">
        <v>104</v>
      </c>
      <c r="F30" s="252" t="s">
        <v>103</v>
      </c>
      <c r="G30" s="252" t="s">
        <v>104</v>
      </c>
      <c r="H30" s="267" t="s">
        <v>461</v>
      </c>
      <c r="I30" s="267" t="s">
        <v>461</v>
      </c>
      <c r="J30" s="255" t="s">
        <v>163</v>
      </c>
    </row>
    <row r="31" spans="1:10" ht="60">
      <c r="A31" s="259">
        <v>25</v>
      </c>
      <c r="B31" s="153" t="s">
        <v>399</v>
      </c>
      <c r="C31" s="252" t="s">
        <v>127</v>
      </c>
      <c r="D31" s="252" t="s">
        <v>103</v>
      </c>
      <c r="E31" s="252" t="s">
        <v>104</v>
      </c>
      <c r="F31" s="252" t="s">
        <v>103</v>
      </c>
      <c r="G31" s="252" t="s">
        <v>104</v>
      </c>
      <c r="H31" s="265" t="s">
        <v>462</v>
      </c>
      <c r="I31" s="265" t="s">
        <v>462</v>
      </c>
      <c r="J31" s="255" t="s">
        <v>163</v>
      </c>
    </row>
    <row r="32" spans="1:10" ht="75">
      <c r="A32" s="259">
        <v>26</v>
      </c>
      <c r="B32" s="154" t="s">
        <v>383</v>
      </c>
      <c r="C32" s="252" t="s">
        <v>228</v>
      </c>
      <c r="D32" s="252" t="s">
        <v>226</v>
      </c>
      <c r="E32" s="252" t="s">
        <v>227</v>
      </c>
      <c r="F32" s="252" t="s">
        <v>166</v>
      </c>
      <c r="G32" s="152" t="s">
        <v>316</v>
      </c>
      <c r="H32" s="260" t="s">
        <v>168</v>
      </c>
      <c r="I32" s="42" t="s">
        <v>169</v>
      </c>
      <c r="J32" s="252" t="s">
        <v>266</v>
      </c>
    </row>
    <row r="33" spans="1:10" ht="90">
      <c r="A33" s="259">
        <v>27</v>
      </c>
      <c r="B33" s="153" t="s">
        <v>384</v>
      </c>
      <c r="C33" s="252" t="s">
        <v>460</v>
      </c>
      <c r="D33" s="252" t="s">
        <v>103</v>
      </c>
      <c r="E33" s="253" t="s">
        <v>104</v>
      </c>
      <c r="F33" s="252" t="s">
        <v>103</v>
      </c>
      <c r="G33" s="253" t="s">
        <v>104</v>
      </c>
      <c r="H33" s="270" t="s">
        <v>485</v>
      </c>
      <c r="I33" s="270" t="s">
        <v>486</v>
      </c>
      <c r="J33" s="255" t="s">
        <v>163</v>
      </c>
    </row>
    <row r="34" spans="1:10" ht="75">
      <c r="A34" s="259">
        <v>28</v>
      </c>
      <c r="B34" s="154" t="s">
        <v>385</v>
      </c>
      <c r="C34" s="252" t="s">
        <v>460</v>
      </c>
      <c r="D34" s="252" t="s">
        <v>103</v>
      </c>
      <c r="E34" s="253" t="s">
        <v>104</v>
      </c>
      <c r="F34" s="252" t="s">
        <v>103</v>
      </c>
      <c r="G34" s="253" t="s">
        <v>104</v>
      </c>
      <c r="H34" s="261" t="s">
        <v>487</v>
      </c>
      <c r="I34" s="270" t="s">
        <v>488</v>
      </c>
      <c r="J34" s="255" t="s">
        <v>163</v>
      </c>
    </row>
    <row r="35" spans="1:10" ht="75">
      <c r="A35" s="259">
        <v>29</v>
      </c>
      <c r="B35" s="154" t="s">
        <v>386</v>
      </c>
      <c r="C35" s="252" t="s">
        <v>127</v>
      </c>
      <c r="D35" s="252" t="s">
        <v>103</v>
      </c>
      <c r="E35" s="253" t="s">
        <v>104</v>
      </c>
      <c r="F35" s="252" t="s">
        <v>103</v>
      </c>
      <c r="G35" s="253" t="s">
        <v>104</v>
      </c>
      <c r="H35" s="270" t="s">
        <v>489</v>
      </c>
      <c r="I35" s="270" t="s">
        <v>490</v>
      </c>
      <c r="J35" s="255" t="s">
        <v>163</v>
      </c>
    </row>
    <row r="36" spans="1:10" ht="75.75" thickBot="1">
      <c r="A36" s="259">
        <v>30</v>
      </c>
      <c r="B36" s="154" t="s">
        <v>402</v>
      </c>
      <c r="C36" s="252" t="s">
        <v>460</v>
      </c>
      <c r="D36" s="252" t="s">
        <v>103</v>
      </c>
      <c r="E36" s="253" t="s">
        <v>104</v>
      </c>
      <c r="F36" s="252" t="s">
        <v>103</v>
      </c>
      <c r="G36" s="253" t="s">
        <v>104</v>
      </c>
      <c r="H36" s="272" t="s">
        <v>491</v>
      </c>
      <c r="I36" s="272" t="s">
        <v>491</v>
      </c>
      <c r="J36" s="255" t="s">
        <v>163</v>
      </c>
    </row>
    <row r="37" spans="1:10" ht="165">
      <c r="A37" s="259">
        <v>31</v>
      </c>
      <c r="B37" s="156" t="s">
        <v>387</v>
      </c>
      <c r="C37" s="252" t="s">
        <v>127</v>
      </c>
      <c r="D37" s="252" t="s">
        <v>103</v>
      </c>
      <c r="E37" s="252" t="s">
        <v>104</v>
      </c>
      <c r="F37" s="252" t="s">
        <v>103</v>
      </c>
      <c r="G37" s="252" t="s">
        <v>104</v>
      </c>
      <c r="H37" s="134" t="s">
        <v>152</v>
      </c>
      <c r="I37" s="260" t="s">
        <v>143</v>
      </c>
      <c r="J37" s="253" t="s">
        <v>118</v>
      </c>
    </row>
    <row r="38" spans="1:10" ht="90">
      <c r="A38" s="259">
        <v>32</v>
      </c>
      <c r="B38" s="153" t="s">
        <v>369</v>
      </c>
      <c r="C38" s="252" t="s">
        <v>127</v>
      </c>
      <c r="D38" s="252" t="s">
        <v>103</v>
      </c>
      <c r="E38" s="252" t="s">
        <v>104</v>
      </c>
      <c r="F38" s="252" t="s">
        <v>103</v>
      </c>
      <c r="G38" s="252" t="s">
        <v>104</v>
      </c>
      <c r="H38" s="266" t="s">
        <v>493</v>
      </c>
      <c r="I38" s="266" t="s">
        <v>492</v>
      </c>
      <c r="J38" s="255" t="s">
        <v>163</v>
      </c>
    </row>
    <row r="39" spans="1:10" ht="75">
      <c r="A39" s="259">
        <v>33</v>
      </c>
      <c r="B39" s="154" t="s">
        <v>371</v>
      </c>
      <c r="C39" s="252" t="s">
        <v>127</v>
      </c>
      <c r="D39" s="252" t="s">
        <v>103</v>
      </c>
      <c r="E39" s="252" t="s">
        <v>104</v>
      </c>
      <c r="F39" s="252" t="s">
        <v>103</v>
      </c>
      <c r="G39" s="252" t="s">
        <v>104</v>
      </c>
      <c r="H39" s="265" t="s">
        <v>458</v>
      </c>
      <c r="I39" s="265" t="s">
        <v>458</v>
      </c>
      <c r="J39" s="255" t="s">
        <v>163</v>
      </c>
    </row>
    <row r="40" spans="1:10" ht="60">
      <c r="A40" s="259">
        <v>34</v>
      </c>
      <c r="B40" s="153" t="s">
        <v>372</v>
      </c>
      <c r="C40" s="252" t="s">
        <v>127</v>
      </c>
      <c r="D40" s="252" t="s">
        <v>103</v>
      </c>
      <c r="E40" s="252" t="s">
        <v>104</v>
      </c>
      <c r="F40" s="252" t="s">
        <v>103</v>
      </c>
      <c r="G40" s="252" t="s">
        <v>104</v>
      </c>
      <c r="H40" s="266" t="s">
        <v>483</v>
      </c>
      <c r="I40" s="266" t="s">
        <v>483</v>
      </c>
      <c r="J40" s="253" t="s">
        <v>118</v>
      </c>
    </row>
    <row r="41" spans="1:10" ht="75">
      <c r="A41" s="259">
        <v>35</v>
      </c>
      <c r="B41" s="154" t="s">
        <v>373</v>
      </c>
      <c r="C41" s="252" t="s">
        <v>460</v>
      </c>
      <c r="D41" s="252" t="s">
        <v>103</v>
      </c>
      <c r="E41" s="253" t="s">
        <v>104</v>
      </c>
      <c r="F41" s="252" t="s">
        <v>103</v>
      </c>
      <c r="G41" s="253" t="s">
        <v>104</v>
      </c>
      <c r="H41" s="265" t="s">
        <v>461</v>
      </c>
      <c r="I41" s="265" t="s">
        <v>461</v>
      </c>
      <c r="J41" s="253" t="s">
        <v>118</v>
      </c>
    </row>
    <row r="42" spans="1:10" ht="90">
      <c r="A42" s="259">
        <v>36</v>
      </c>
      <c r="B42" s="154" t="s">
        <v>388</v>
      </c>
      <c r="C42" s="252" t="s">
        <v>127</v>
      </c>
      <c r="D42" s="252" t="s">
        <v>103</v>
      </c>
      <c r="E42" s="252" t="s">
        <v>104</v>
      </c>
      <c r="F42" s="252" t="s">
        <v>103</v>
      </c>
      <c r="G42" s="252" t="s">
        <v>104</v>
      </c>
      <c r="H42" s="265" t="s">
        <v>494</v>
      </c>
      <c r="I42" s="265" t="s">
        <v>494</v>
      </c>
      <c r="J42" s="255" t="s">
        <v>163</v>
      </c>
    </row>
    <row r="43" spans="1:10" ht="120">
      <c r="A43" s="259">
        <v>37</v>
      </c>
      <c r="B43" s="156" t="s">
        <v>389</v>
      </c>
      <c r="C43" s="252" t="s">
        <v>127</v>
      </c>
      <c r="D43" s="252" t="s">
        <v>103</v>
      </c>
      <c r="E43" s="252" t="s">
        <v>104</v>
      </c>
      <c r="F43" s="252" t="s">
        <v>103</v>
      </c>
      <c r="G43" s="252" t="s">
        <v>104</v>
      </c>
      <c r="H43" s="260" t="s">
        <v>144</v>
      </c>
      <c r="I43" s="260" t="s">
        <v>145</v>
      </c>
      <c r="J43" s="253" t="s">
        <v>118</v>
      </c>
    </row>
    <row r="44" spans="1:10" ht="120">
      <c r="A44" s="259">
        <v>38</v>
      </c>
      <c r="B44" s="153" t="s">
        <v>390</v>
      </c>
      <c r="C44" s="252" t="s">
        <v>127</v>
      </c>
      <c r="D44" s="252" t="s">
        <v>103</v>
      </c>
      <c r="E44" s="252" t="s">
        <v>104</v>
      </c>
      <c r="F44" s="252" t="s">
        <v>103</v>
      </c>
      <c r="G44" s="252" t="s">
        <v>104</v>
      </c>
      <c r="H44" s="260" t="s">
        <v>144</v>
      </c>
      <c r="I44" s="260" t="s">
        <v>145</v>
      </c>
      <c r="J44" s="253" t="s">
        <v>118</v>
      </c>
    </row>
    <row r="45" spans="1:10" ht="120">
      <c r="A45" s="259">
        <v>39</v>
      </c>
      <c r="B45" s="153" t="s">
        <v>391</v>
      </c>
      <c r="C45" s="252" t="s">
        <v>127</v>
      </c>
      <c r="D45" s="252" t="s">
        <v>103</v>
      </c>
      <c r="E45" s="252" t="s">
        <v>104</v>
      </c>
      <c r="F45" s="252" t="s">
        <v>103</v>
      </c>
      <c r="G45" s="252" t="s">
        <v>104</v>
      </c>
      <c r="H45" s="260" t="s">
        <v>144</v>
      </c>
      <c r="I45" s="260" t="s">
        <v>145</v>
      </c>
      <c r="J45" s="253" t="s">
        <v>118</v>
      </c>
    </row>
    <row r="46" spans="1:10" ht="120">
      <c r="A46" s="259">
        <v>40</v>
      </c>
      <c r="B46" s="157" t="s">
        <v>392</v>
      </c>
      <c r="C46" s="252" t="s">
        <v>127</v>
      </c>
      <c r="D46" s="252" t="s">
        <v>103</v>
      </c>
      <c r="E46" s="252" t="s">
        <v>104</v>
      </c>
      <c r="F46" s="252" t="s">
        <v>103</v>
      </c>
      <c r="G46" s="252" t="s">
        <v>104</v>
      </c>
      <c r="H46" s="54" t="s">
        <v>164</v>
      </c>
      <c r="I46" s="134" t="s">
        <v>165</v>
      </c>
      <c r="J46" s="262" t="s">
        <v>163</v>
      </c>
    </row>
    <row r="47" spans="1:10" ht="120">
      <c r="A47" s="259">
        <v>41</v>
      </c>
      <c r="B47" s="153" t="s">
        <v>393</v>
      </c>
      <c r="C47" s="252" t="s">
        <v>127</v>
      </c>
      <c r="D47" s="252" t="s">
        <v>103</v>
      </c>
      <c r="E47" s="252" t="s">
        <v>104</v>
      </c>
      <c r="F47" s="252" t="s">
        <v>103</v>
      </c>
      <c r="G47" s="252" t="s">
        <v>104</v>
      </c>
      <c r="H47" s="54" t="s">
        <v>164</v>
      </c>
      <c r="I47" s="134" t="s">
        <v>165</v>
      </c>
      <c r="J47" s="262" t="s">
        <v>163</v>
      </c>
    </row>
    <row r="48" spans="1:10" ht="120">
      <c r="A48" s="259">
        <v>42</v>
      </c>
      <c r="B48" s="153" t="s">
        <v>394</v>
      </c>
      <c r="C48" s="252" t="s">
        <v>127</v>
      </c>
      <c r="D48" s="252" t="s">
        <v>103</v>
      </c>
      <c r="E48" s="252" t="s">
        <v>104</v>
      </c>
      <c r="F48" s="252" t="s">
        <v>103</v>
      </c>
      <c r="G48" s="252" t="s">
        <v>104</v>
      </c>
      <c r="H48" s="54" t="s">
        <v>164</v>
      </c>
      <c r="I48" s="134" t="s">
        <v>165</v>
      </c>
      <c r="J48" s="262" t="s">
        <v>163</v>
      </c>
    </row>
    <row r="49" spans="1:10" ht="75">
      <c r="A49" s="259">
        <v>43</v>
      </c>
      <c r="B49" s="153" t="s">
        <v>395</v>
      </c>
      <c r="C49" s="252" t="s">
        <v>460</v>
      </c>
      <c r="D49" s="252" t="s">
        <v>103</v>
      </c>
      <c r="E49" s="253" t="s">
        <v>104</v>
      </c>
      <c r="F49" s="252" t="s">
        <v>103</v>
      </c>
      <c r="G49" s="253" t="s">
        <v>104</v>
      </c>
      <c r="H49" s="264" t="s">
        <v>495</v>
      </c>
      <c r="I49" s="264" t="s">
        <v>495</v>
      </c>
      <c r="J49" s="255" t="s">
        <v>163</v>
      </c>
    </row>
    <row r="50" spans="1:10" ht="60">
      <c r="A50" s="259">
        <v>44</v>
      </c>
      <c r="B50" s="157" t="s">
        <v>403</v>
      </c>
      <c r="C50" s="296" t="s">
        <v>496</v>
      </c>
      <c r="D50" s="297"/>
      <c r="E50" s="297"/>
      <c r="F50" s="297"/>
      <c r="G50" s="297"/>
      <c r="H50" s="297"/>
      <c r="I50" s="298"/>
      <c r="J50" s="262"/>
    </row>
    <row r="51" spans="1:10" ht="105">
      <c r="A51" s="259">
        <v>45</v>
      </c>
      <c r="B51" s="157" t="s">
        <v>396</v>
      </c>
      <c r="C51" s="252" t="s">
        <v>127</v>
      </c>
      <c r="D51" s="252" t="s">
        <v>103</v>
      </c>
      <c r="E51" s="252" t="s">
        <v>104</v>
      </c>
      <c r="F51" s="252" t="s">
        <v>103</v>
      </c>
      <c r="G51" s="252" t="s">
        <v>104</v>
      </c>
      <c r="H51" s="42" t="s">
        <v>230</v>
      </c>
      <c r="I51" s="260" t="s">
        <v>165</v>
      </c>
      <c r="J51" s="257" t="s">
        <v>163</v>
      </c>
    </row>
    <row r="52" spans="1:10" ht="105">
      <c r="A52" s="259">
        <v>46</v>
      </c>
      <c r="B52" s="154" t="s">
        <v>397</v>
      </c>
      <c r="C52" s="252" t="s">
        <v>127</v>
      </c>
      <c r="D52" s="252" t="s">
        <v>103</v>
      </c>
      <c r="E52" s="252" t="s">
        <v>104</v>
      </c>
      <c r="F52" s="252" t="s">
        <v>103</v>
      </c>
      <c r="G52" s="252" t="s">
        <v>104</v>
      </c>
      <c r="H52" s="42" t="s">
        <v>230</v>
      </c>
      <c r="I52" s="260" t="s">
        <v>165</v>
      </c>
      <c r="J52" s="257" t="s">
        <v>163</v>
      </c>
    </row>
    <row r="53" spans="1:10" ht="105">
      <c r="A53" s="259">
        <v>47</v>
      </c>
      <c r="B53" s="154" t="s">
        <v>404</v>
      </c>
      <c r="C53" s="252" t="s">
        <v>127</v>
      </c>
      <c r="D53" s="252" t="s">
        <v>103</v>
      </c>
      <c r="E53" s="252" t="s">
        <v>104</v>
      </c>
      <c r="F53" s="252" t="s">
        <v>103</v>
      </c>
      <c r="G53" s="252" t="s">
        <v>104</v>
      </c>
      <c r="H53" s="42" t="s">
        <v>230</v>
      </c>
      <c r="I53" s="260" t="s">
        <v>165</v>
      </c>
      <c r="J53" s="257" t="s">
        <v>163</v>
      </c>
    </row>
    <row r="54" spans="1:10" ht="105">
      <c r="A54" s="259">
        <v>48</v>
      </c>
      <c r="B54" s="154" t="s">
        <v>398</v>
      </c>
      <c r="C54" s="252" t="s">
        <v>127</v>
      </c>
      <c r="D54" s="252" t="s">
        <v>103</v>
      </c>
      <c r="E54" s="252" t="s">
        <v>104</v>
      </c>
      <c r="F54" s="252" t="s">
        <v>103</v>
      </c>
      <c r="G54" s="252" t="s">
        <v>104</v>
      </c>
      <c r="H54" s="42" t="s">
        <v>230</v>
      </c>
      <c r="I54" s="260" t="s">
        <v>165</v>
      </c>
      <c r="J54" s="257" t="s">
        <v>163</v>
      </c>
    </row>
    <row r="55" spans="1:10" hidden="1">
      <c r="A55" s="255"/>
      <c r="B55" s="260" t="s">
        <v>44</v>
      </c>
      <c r="C55" s="255"/>
      <c r="D55" s="255"/>
      <c r="E55" s="255"/>
      <c r="F55" s="255"/>
      <c r="G55" s="255"/>
      <c r="H55" s="255"/>
      <c r="I55" s="255"/>
      <c r="J55" s="255"/>
    </row>
    <row r="56" spans="1:10">
      <c r="A56" s="273">
        <v>50</v>
      </c>
    </row>
    <row r="57" spans="1:10" ht="15" customHeight="1">
      <c r="A57" s="256" t="s">
        <v>45</v>
      </c>
      <c r="B57" s="256"/>
      <c r="C57" s="256"/>
      <c r="D57" s="256"/>
      <c r="E57" s="256"/>
      <c r="F57" s="256"/>
      <c r="G57" s="256"/>
      <c r="H57" s="256"/>
      <c r="I57" s="256"/>
      <c r="J57" s="256"/>
    </row>
  </sheetData>
  <mergeCells count="1">
    <mergeCell ref="C50:I50"/>
  </mergeCells>
  <pageMargins left="0.7" right="0.7" top="0.51" bottom="0.51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95"/>
  <sheetViews>
    <sheetView view="pageBreakPreview" zoomScale="90" zoomScaleSheetLayoutView="90" workbookViewId="0">
      <selection activeCell="F6" sqref="F6"/>
    </sheetView>
  </sheetViews>
  <sheetFormatPr defaultRowHeight="15"/>
  <cols>
    <col min="1" max="1" width="25.85546875" style="8" customWidth="1"/>
    <col min="2" max="2" width="32.42578125" style="128" customWidth="1"/>
    <col min="3" max="3" width="19.7109375" style="8" customWidth="1"/>
    <col min="4" max="4" width="18.28515625" style="179" customWidth="1"/>
    <col min="5" max="5" width="16.5703125" style="161" customWidth="1"/>
    <col min="6" max="6" width="17.42578125" style="161" customWidth="1"/>
    <col min="7" max="16384" width="9.140625" style="8"/>
  </cols>
  <sheetData>
    <row r="1" spans="1:6" ht="31.5" customHeight="1">
      <c r="A1" s="303" t="s">
        <v>46</v>
      </c>
      <c r="B1" s="303"/>
      <c r="C1" s="303"/>
      <c r="D1" s="303"/>
      <c r="E1" s="303"/>
      <c r="F1" s="303"/>
    </row>
    <row r="2" spans="1:6">
      <c r="F2" s="161" t="s">
        <v>47</v>
      </c>
    </row>
    <row r="3" spans="1:6" ht="15" customHeight="1">
      <c r="A3" s="292" t="s">
        <v>48</v>
      </c>
      <c r="B3" s="292" t="s">
        <v>49</v>
      </c>
      <c r="C3" s="304" t="s">
        <v>50</v>
      </c>
      <c r="D3" s="305" t="s">
        <v>51</v>
      </c>
      <c r="E3" s="305"/>
      <c r="F3" s="305"/>
    </row>
    <row r="4" spans="1:6" ht="87.75" customHeight="1">
      <c r="A4" s="292"/>
      <c r="B4" s="292"/>
      <c r="C4" s="304"/>
      <c r="D4" s="180" t="s">
        <v>52</v>
      </c>
      <c r="E4" s="162" t="s">
        <v>53</v>
      </c>
      <c r="F4" s="162" t="s">
        <v>54</v>
      </c>
    </row>
    <row r="5" spans="1:6" ht="15.75" customHeight="1">
      <c r="A5" s="143">
        <v>1</v>
      </c>
      <c r="B5" s="143">
        <v>2</v>
      </c>
      <c r="C5" s="144">
        <v>3</v>
      </c>
      <c r="D5" s="163">
        <v>4</v>
      </c>
      <c r="E5" s="163">
        <v>5</v>
      </c>
      <c r="F5" s="163">
        <v>6</v>
      </c>
    </row>
    <row r="6" spans="1:6" s="1" customFormat="1" ht="15.75" customHeight="1">
      <c r="A6" s="301" t="s">
        <v>140</v>
      </c>
      <c r="B6" s="299" t="s">
        <v>276</v>
      </c>
      <c r="C6" s="110" t="s">
        <v>101</v>
      </c>
      <c r="D6" s="177">
        <f>D7</f>
        <v>1295828.0999999999</v>
      </c>
      <c r="E6" s="177">
        <f t="shared" ref="E6:F6" si="0">E7</f>
        <v>1338996.7</v>
      </c>
      <c r="F6" s="177">
        <f t="shared" si="0"/>
        <v>1333242.5</v>
      </c>
    </row>
    <row r="7" spans="1:6" ht="63.75" customHeight="1">
      <c r="A7" s="302"/>
      <c r="B7" s="300"/>
      <c r="C7" s="213" t="s">
        <v>138</v>
      </c>
      <c r="D7" s="178">
        <f>D8+D44+D62+D76+D82+D88+D90</f>
        <v>1295828.0999999999</v>
      </c>
      <c r="E7" s="178">
        <f t="shared" ref="E7:F7" si="1">E8+E44+E62+E76+E82+E88+E90</f>
        <v>1338996.7</v>
      </c>
      <c r="F7" s="178">
        <f t="shared" si="1"/>
        <v>1333242.5</v>
      </c>
    </row>
    <row r="8" spans="1:6" ht="18" customHeight="1">
      <c r="A8" s="306" t="s">
        <v>327</v>
      </c>
      <c r="B8" s="318" t="s">
        <v>277</v>
      </c>
      <c r="C8" s="147" t="s">
        <v>101</v>
      </c>
      <c r="D8" s="178">
        <f>D9</f>
        <v>555210.30000000005</v>
      </c>
      <c r="E8" s="178">
        <f t="shared" ref="E8:F8" si="2">E9</f>
        <v>590220.29999999993</v>
      </c>
      <c r="F8" s="178">
        <f t="shared" si="2"/>
        <v>586811.19999999995</v>
      </c>
    </row>
    <row r="9" spans="1:6" ht="93.75" customHeight="1">
      <c r="A9" s="306"/>
      <c r="B9" s="319"/>
      <c r="C9" s="147" t="s">
        <v>138</v>
      </c>
      <c r="D9" s="178">
        <f>SUM(D14:D43)</f>
        <v>555210.30000000005</v>
      </c>
      <c r="E9" s="178">
        <f t="shared" ref="E9:F9" si="3">SUM(E14:E43)</f>
        <v>590220.29999999993</v>
      </c>
      <c r="F9" s="178">
        <f t="shared" si="3"/>
        <v>586811.19999999995</v>
      </c>
    </row>
    <row r="10" spans="1:6" ht="15" hidden="1" customHeight="1">
      <c r="A10" s="322" t="s">
        <v>57</v>
      </c>
      <c r="B10" s="322"/>
      <c r="C10" s="147" t="s">
        <v>55</v>
      </c>
      <c r="D10" s="181"/>
      <c r="E10" s="164"/>
      <c r="F10" s="164"/>
    </row>
    <row r="11" spans="1:6" ht="45" hidden="1" customHeight="1">
      <c r="A11" s="322"/>
      <c r="B11" s="322"/>
      <c r="C11" s="147" t="s">
        <v>58</v>
      </c>
      <c r="D11" s="181"/>
      <c r="E11" s="164"/>
      <c r="F11" s="164"/>
    </row>
    <row r="12" spans="1:6" ht="15" hidden="1" customHeight="1">
      <c r="A12" s="322"/>
      <c r="B12" s="322"/>
      <c r="C12" s="147" t="s">
        <v>56</v>
      </c>
      <c r="D12" s="181"/>
      <c r="E12" s="164"/>
      <c r="F12" s="164"/>
    </row>
    <row r="13" spans="1:6" ht="15" hidden="1" customHeight="1">
      <c r="A13" s="322"/>
      <c r="B13" s="322"/>
      <c r="C13" s="147" t="s">
        <v>43</v>
      </c>
      <c r="D13" s="181"/>
      <c r="E13" s="164"/>
      <c r="F13" s="164"/>
    </row>
    <row r="14" spans="1:6" ht="44.25" customHeight="1">
      <c r="A14" s="146" t="s">
        <v>153</v>
      </c>
      <c r="B14" s="146" t="s">
        <v>135</v>
      </c>
      <c r="C14" s="225" t="s">
        <v>127</v>
      </c>
      <c r="D14" s="182">
        <v>1600</v>
      </c>
      <c r="E14" s="165">
        <v>8358.2999999999993</v>
      </c>
      <c r="F14" s="165">
        <v>8358.2999999999993</v>
      </c>
    </row>
    <row r="15" spans="1:6" ht="44.25" customHeight="1">
      <c r="A15" s="146" t="s">
        <v>154</v>
      </c>
      <c r="B15" s="146" t="s">
        <v>130</v>
      </c>
      <c r="C15" s="225" t="s">
        <v>127</v>
      </c>
      <c r="D15" s="165">
        <v>0</v>
      </c>
      <c r="E15" s="165">
        <v>0</v>
      </c>
      <c r="F15" s="165">
        <v>0</v>
      </c>
    </row>
    <row r="16" spans="1:6" ht="42.75" customHeight="1">
      <c r="A16" s="146" t="s">
        <v>155</v>
      </c>
      <c r="B16" s="146" t="s">
        <v>131</v>
      </c>
      <c r="C16" s="225" t="s">
        <v>127</v>
      </c>
      <c r="D16" s="182">
        <v>990</v>
      </c>
      <c r="E16" s="165">
        <v>1165.5999999999999</v>
      </c>
      <c r="F16" s="167">
        <v>1094.0999999999999</v>
      </c>
    </row>
    <row r="17" spans="1:7" ht="50.25" customHeight="1">
      <c r="A17" s="146" t="s">
        <v>156</v>
      </c>
      <c r="B17" s="146" t="s">
        <v>328</v>
      </c>
      <c r="C17" s="147" t="s">
        <v>193</v>
      </c>
      <c r="D17" s="178">
        <v>488399.7</v>
      </c>
      <c r="E17" s="165">
        <v>512100.9</v>
      </c>
      <c r="F17" s="165">
        <v>512100.9</v>
      </c>
    </row>
    <row r="18" spans="1:7" ht="61.5" customHeight="1">
      <c r="A18" s="146" t="s">
        <v>128</v>
      </c>
      <c r="B18" s="146" t="s">
        <v>180</v>
      </c>
      <c r="C18" s="225" t="s">
        <v>127</v>
      </c>
      <c r="D18" s="178">
        <v>1725</v>
      </c>
      <c r="E18" s="166">
        <v>2196.6999999999998</v>
      </c>
      <c r="F18" s="165">
        <v>2196.6999999999998</v>
      </c>
    </row>
    <row r="19" spans="1:7" ht="30.75" customHeight="1">
      <c r="A19" s="146" t="s">
        <v>157</v>
      </c>
      <c r="B19" s="146" t="s">
        <v>129</v>
      </c>
      <c r="C19" s="225" t="s">
        <v>127</v>
      </c>
      <c r="D19" s="165">
        <v>0</v>
      </c>
      <c r="E19" s="165">
        <v>0</v>
      </c>
      <c r="F19" s="165">
        <v>0</v>
      </c>
    </row>
    <row r="20" spans="1:7" ht="36" customHeight="1">
      <c r="A20" s="146" t="s">
        <v>158</v>
      </c>
      <c r="B20" s="42" t="s">
        <v>329</v>
      </c>
      <c r="C20" s="111" t="s">
        <v>193</v>
      </c>
      <c r="D20" s="183">
        <v>5859.8</v>
      </c>
      <c r="E20" s="165">
        <v>6371.7</v>
      </c>
      <c r="F20" s="167">
        <v>6034.7</v>
      </c>
    </row>
    <row r="21" spans="1:7" ht="37.5" customHeight="1">
      <c r="A21" s="146" t="s">
        <v>159</v>
      </c>
      <c r="B21" s="146" t="s">
        <v>182</v>
      </c>
      <c r="C21" s="111" t="s">
        <v>193</v>
      </c>
      <c r="D21" s="183">
        <v>8397.9</v>
      </c>
      <c r="E21" s="165">
        <v>4884.7</v>
      </c>
      <c r="F21" s="167">
        <v>4027.7</v>
      </c>
    </row>
    <row r="22" spans="1:7" ht="23.25" customHeight="1">
      <c r="A22" s="146" t="s">
        <v>160</v>
      </c>
      <c r="B22" s="42" t="s">
        <v>183</v>
      </c>
      <c r="C22" s="313" t="s">
        <v>127</v>
      </c>
      <c r="D22" s="184">
        <v>4983.8</v>
      </c>
      <c r="E22" s="165">
        <v>6060.5</v>
      </c>
      <c r="F22" s="165">
        <v>6060.5</v>
      </c>
      <c r="G22"/>
    </row>
    <row r="23" spans="1:7" ht="35.25" customHeight="1">
      <c r="A23" s="146" t="s">
        <v>161</v>
      </c>
      <c r="B23" s="42" t="s">
        <v>185</v>
      </c>
      <c r="C23" s="310"/>
      <c r="D23" s="165">
        <v>0</v>
      </c>
      <c r="E23" s="166">
        <v>0</v>
      </c>
      <c r="F23" s="166">
        <v>0</v>
      </c>
    </row>
    <row r="24" spans="1:7" ht="52.5" customHeight="1">
      <c r="A24" s="146" t="s">
        <v>162</v>
      </c>
      <c r="B24" s="146" t="s">
        <v>184</v>
      </c>
      <c r="C24" s="310"/>
      <c r="D24" s="165">
        <v>0</v>
      </c>
      <c r="E24" s="168">
        <v>0</v>
      </c>
      <c r="F24" s="168">
        <v>0</v>
      </c>
    </row>
    <row r="25" spans="1:7" ht="50.25" customHeight="1">
      <c r="A25" s="146" t="s">
        <v>133</v>
      </c>
      <c r="B25" s="42" t="s">
        <v>186</v>
      </c>
      <c r="C25" s="310"/>
      <c r="D25" s="165">
        <v>0</v>
      </c>
      <c r="E25" s="168">
        <v>0</v>
      </c>
      <c r="F25" s="168">
        <v>0</v>
      </c>
    </row>
    <row r="26" spans="1:7" ht="80.25" customHeight="1">
      <c r="A26" s="146" t="s">
        <v>132</v>
      </c>
      <c r="B26" s="42" t="s">
        <v>187</v>
      </c>
      <c r="C26" s="310"/>
      <c r="D26" s="183">
        <v>19552.7</v>
      </c>
      <c r="E26" s="166">
        <v>18927.7</v>
      </c>
      <c r="F26" s="166">
        <v>17204.099999999999</v>
      </c>
    </row>
    <row r="27" spans="1:7" ht="110.25" customHeight="1">
      <c r="A27" s="146" t="s">
        <v>146</v>
      </c>
      <c r="B27" s="42" t="s">
        <v>188</v>
      </c>
      <c r="C27" s="310"/>
      <c r="D27" s="165">
        <v>0</v>
      </c>
      <c r="E27" s="165">
        <v>0</v>
      </c>
      <c r="F27" s="165">
        <v>0</v>
      </c>
    </row>
    <row r="28" spans="1:7" ht="110.25" customHeight="1">
      <c r="A28" s="146" t="s">
        <v>189</v>
      </c>
      <c r="B28" s="42" t="s">
        <v>191</v>
      </c>
      <c r="C28" s="310"/>
      <c r="D28" s="165">
        <v>0</v>
      </c>
      <c r="E28" s="165">
        <v>0</v>
      </c>
      <c r="F28" s="165">
        <v>0</v>
      </c>
    </row>
    <row r="29" spans="1:7" ht="63.75" customHeight="1">
      <c r="A29" s="146" t="s">
        <v>190</v>
      </c>
      <c r="B29" s="42" t="s">
        <v>192</v>
      </c>
      <c r="C29" s="310"/>
      <c r="D29" s="178">
        <v>5347</v>
      </c>
      <c r="E29" s="165">
        <v>5347</v>
      </c>
      <c r="F29" s="165">
        <v>5347</v>
      </c>
    </row>
    <row r="30" spans="1:7" ht="78.75" customHeight="1">
      <c r="A30" s="146" t="s">
        <v>233</v>
      </c>
      <c r="B30" s="128" t="s">
        <v>235</v>
      </c>
      <c r="C30" s="310"/>
      <c r="D30" s="183">
        <v>25.9</v>
      </c>
      <c r="E30" s="165">
        <v>0</v>
      </c>
      <c r="F30" s="165">
        <v>0</v>
      </c>
    </row>
    <row r="31" spans="1:7" ht="27" customHeight="1">
      <c r="A31" s="146" t="s">
        <v>234</v>
      </c>
      <c r="B31" s="42" t="s">
        <v>236</v>
      </c>
      <c r="C31" s="310"/>
      <c r="D31" s="165">
        <v>0</v>
      </c>
      <c r="E31" s="165">
        <v>0</v>
      </c>
      <c r="F31" s="165">
        <v>0</v>
      </c>
    </row>
    <row r="32" spans="1:7" ht="63.75" customHeight="1">
      <c r="A32" s="146" t="s">
        <v>239</v>
      </c>
      <c r="B32" s="42" t="s">
        <v>238</v>
      </c>
      <c r="C32" s="310"/>
      <c r="D32" s="165">
        <v>0</v>
      </c>
      <c r="E32" s="165">
        <v>1076.9000000000001</v>
      </c>
      <c r="F32" s="165">
        <v>1076.9000000000001</v>
      </c>
    </row>
    <row r="33" spans="1:6" ht="36.75" customHeight="1">
      <c r="A33" s="146" t="s">
        <v>240</v>
      </c>
      <c r="B33" s="42" t="s">
        <v>242</v>
      </c>
      <c r="C33" s="310"/>
      <c r="D33" s="183">
        <v>3125</v>
      </c>
      <c r="E33" s="165">
        <v>1925.6</v>
      </c>
      <c r="F33" s="165">
        <v>1925.6</v>
      </c>
    </row>
    <row r="34" spans="1:6" ht="49.5" customHeight="1">
      <c r="A34" s="160" t="s">
        <v>241</v>
      </c>
      <c r="B34" s="129" t="s">
        <v>341</v>
      </c>
      <c r="C34" s="310"/>
      <c r="D34" s="165">
        <v>0</v>
      </c>
      <c r="E34" s="165">
        <v>0</v>
      </c>
      <c r="F34" s="165">
        <v>0</v>
      </c>
    </row>
    <row r="35" spans="1:6" ht="63.75" customHeight="1">
      <c r="A35" s="160" t="s">
        <v>243</v>
      </c>
      <c r="B35" s="135" t="s">
        <v>245</v>
      </c>
      <c r="C35" s="310"/>
      <c r="D35" s="183">
        <v>500</v>
      </c>
      <c r="E35" s="165">
        <v>500</v>
      </c>
      <c r="F35" s="165">
        <v>500</v>
      </c>
    </row>
    <row r="36" spans="1:6" ht="50.25" customHeight="1">
      <c r="A36" s="160" t="s">
        <v>244</v>
      </c>
      <c r="B36" s="135" t="s">
        <v>246</v>
      </c>
      <c r="C36" s="310"/>
      <c r="D36" s="165">
        <v>0</v>
      </c>
      <c r="E36" s="165">
        <v>0</v>
      </c>
      <c r="F36" s="165">
        <v>0</v>
      </c>
    </row>
    <row r="37" spans="1:6" ht="95.25" customHeight="1">
      <c r="A37" s="160" t="s">
        <v>267</v>
      </c>
      <c r="B37" s="135" t="s">
        <v>342</v>
      </c>
      <c r="C37" s="323" t="s">
        <v>272</v>
      </c>
      <c r="D37" s="183">
        <v>3000</v>
      </c>
      <c r="E37" s="165">
        <v>3000</v>
      </c>
      <c r="F37" s="165">
        <v>3000</v>
      </c>
    </row>
    <row r="38" spans="1:6" ht="33" customHeight="1">
      <c r="A38" s="160" t="s">
        <v>268</v>
      </c>
      <c r="B38" s="135" t="s">
        <v>269</v>
      </c>
      <c r="C38" s="315"/>
      <c r="D38" s="165">
        <v>0</v>
      </c>
      <c r="E38" s="165">
        <v>1000.2</v>
      </c>
      <c r="F38" s="165">
        <v>1000.2</v>
      </c>
    </row>
    <row r="39" spans="1:6" ht="63.75" customHeight="1">
      <c r="A39" s="160" t="s">
        <v>270</v>
      </c>
      <c r="B39" s="135" t="s">
        <v>271</v>
      </c>
      <c r="C39" s="312"/>
      <c r="D39" s="165">
        <v>0</v>
      </c>
      <c r="E39" s="165">
        <v>6858.7</v>
      </c>
      <c r="F39" s="165">
        <v>6438.7</v>
      </c>
    </row>
    <row r="40" spans="1:6" ht="38.25" customHeight="1">
      <c r="A40" s="160" t="s">
        <v>330</v>
      </c>
      <c r="B40" s="135" t="s">
        <v>300</v>
      </c>
      <c r="C40" s="159"/>
      <c r="D40" s="165">
        <v>0</v>
      </c>
      <c r="E40" s="165">
        <v>0</v>
      </c>
      <c r="F40" s="165">
        <v>0</v>
      </c>
    </row>
    <row r="41" spans="1:6" ht="40.5" customHeight="1">
      <c r="A41" s="160" t="s">
        <v>331</v>
      </c>
      <c r="B41" s="135" t="s">
        <v>301</v>
      </c>
      <c r="C41" s="159"/>
      <c r="D41" s="183">
        <v>1148.0999999999999</v>
      </c>
      <c r="E41" s="165">
        <v>1148.0999999999999</v>
      </c>
      <c r="F41" s="165">
        <v>1148.0999999999999</v>
      </c>
    </row>
    <row r="42" spans="1:6" ht="45.75" customHeight="1">
      <c r="A42" s="160" t="s">
        <v>332</v>
      </c>
      <c r="B42" s="135" t="s">
        <v>302</v>
      </c>
      <c r="C42" s="159"/>
      <c r="D42" s="183">
        <v>7267.5</v>
      </c>
      <c r="E42" s="165">
        <v>6009.8</v>
      </c>
      <c r="F42" s="165">
        <v>6009.8</v>
      </c>
    </row>
    <row r="43" spans="1:6" ht="49.5" customHeight="1">
      <c r="A43" s="160" t="s">
        <v>333</v>
      </c>
      <c r="B43" s="135" t="s">
        <v>303</v>
      </c>
      <c r="C43" s="159"/>
      <c r="D43" s="183">
        <v>3287.9</v>
      </c>
      <c r="E43" s="165">
        <v>3287.9</v>
      </c>
      <c r="F43" s="165">
        <v>3287.9</v>
      </c>
    </row>
    <row r="44" spans="1:6" s="1" customFormat="1" ht="20.25" customHeight="1">
      <c r="A44" s="306" t="s">
        <v>339</v>
      </c>
      <c r="B44" s="306" t="s">
        <v>278</v>
      </c>
      <c r="C44" s="110" t="s">
        <v>101</v>
      </c>
      <c r="D44" s="188">
        <f>D45</f>
        <v>365594.39999999997</v>
      </c>
      <c r="E44" s="188">
        <f t="shared" ref="E44:F44" si="4">E45</f>
        <v>365589.89999999997</v>
      </c>
      <c r="F44" s="188">
        <f t="shared" si="4"/>
        <v>365193.19999999995</v>
      </c>
    </row>
    <row r="45" spans="1:6" ht="88.5" customHeight="1">
      <c r="A45" s="306"/>
      <c r="B45" s="306"/>
      <c r="C45" s="147" t="s">
        <v>134</v>
      </c>
      <c r="D45" s="178">
        <f>SUM(D46:D61)</f>
        <v>365594.39999999997</v>
      </c>
      <c r="E45" s="178">
        <f>SUM(E46:E61)</f>
        <v>365589.89999999997</v>
      </c>
      <c r="F45" s="178">
        <f>SUM(F46:F61)</f>
        <v>365193.19999999995</v>
      </c>
    </row>
    <row r="46" spans="1:6" ht="30.95" customHeight="1">
      <c r="A46" s="146" t="s">
        <v>153</v>
      </c>
      <c r="B46" s="146" t="s">
        <v>135</v>
      </c>
      <c r="C46" s="313" t="s">
        <v>127</v>
      </c>
      <c r="D46" s="183">
        <v>800</v>
      </c>
      <c r="E46" s="165">
        <v>11076.6</v>
      </c>
      <c r="F46" s="165">
        <v>11076.6</v>
      </c>
    </row>
    <row r="47" spans="1:6" ht="30.95" customHeight="1">
      <c r="A47" s="146" t="s">
        <v>154</v>
      </c>
      <c r="B47" s="128" t="s">
        <v>130</v>
      </c>
      <c r="C47" s="313"/>
      <c r="D47" s="183">
        <v>0</v>
      </c>
      <c r="E47" s="168">
        <v>0</v>
      </c>
      <c r="F47" s="168">
        <v>0</v>
      </c>
    </row>
    <row r="48" spans="1:6" ht="19.5" customHeight="1">
      <c r="A48" s="146" t="s">
        <v>155</v>
      </c>
      <c r="B48" s="146" t="s">
        <v>131</v>
      </c>
      <c r="C48" s="313"/>
      <c r="D48" s="183">
        <v>90</v>
      </c>
      <c r="E48" s="165">
        <v>84</v>
      </c>
      <c r="F48" s="165">
        <v>84</v>
      </c>
    </row>
    <row r="49" spans="1:6" ht="33" customHeight="1">
      <c r="A49" s="146" t="s">
        <v>156</v>
      </c>
      <c r="B49" s="146" t="s">
        <v>179</v>
      </c>
      <c r="C49" s="169" t="s">
        <v>193</v>
      </c>
      <c r="D49" s="178">
        <v>311568.5</v>
      </c>
      <c r="E49" s="165">
        <v>293927.7</v>
      </c>
      <c r="F49" s="165">
        <v>293927.7</v>
      </c>
    </row>
    <row r="50" spans="1:6" ht="48" customHeight="1">
      <c r="A50" s="146" t="s">
        <v>128</v>
      </c>
      <c r="B50" s="146" t="s">
        <v>180</v>
      </c>
      <c r="C50" s="310" t="s">
        <v>127</v>
      </c>
      <c r="D50" s="178">
        <v>0</v>
      </c>
      <c r="E50" s="168">
        <v>4013.3</v>
      </c>
      <c r="F50" s="168">
        <v>4013.3</v>
      </c>
    </row>
    <row r="51" spans="1:6" ht="36.75" customHeight="1">
      <c r="A51" s="146" t="s">
        <v>157</v>
      </c>
      <c r="B51" s="146" t="s">
        <v>129</v>
      </c>
      <c r="C51" s="310"/>
      <c r="D51" s="178">
        <v>0</v>
      </c>
      <c r="E51" s="168">
        <v>0</v>
      </c>
      <c r="F51" s="168">
        <v>0</v>
      </c>
    </row>
    <row r="52" spans="1:6" ht="24.75" customHeight="1">
      <c r="A52" s="146" t="s">
        <v>158</v>
      </c>
      <c r="B52" s="42" t="s">
        <v>181</v>
      </c>
      <c r="C52" s="169" t="s">
        <v>193</v>
      </c>
      <c r="D52" s="185">
        <v>6862.7</v>
      </c>
      <c r="E52" s="165">
        <v>5912.5</v>
      </c>
      <c r="F52" s="167">
        <v>5554.7</v>
      </c>
    </row>
    <row r="53" spans="1:6" ht="51" customHeight="1">
      <c r="A53" s="146" t="s">
        <v>159</v>
      </c>
      <c r="B53" s="146" t="s">
        <v>194</v>
      </c>
      <c r="C53" s="310" t="s">
        <v>167</v>
      </c>
      <c r="D53" s="182">
        <v>37442.1</v>
      </c>
      <c r="E53" s="165">
        <v>37562.5</v>
      </c>
      <c r="F53" s="167">
        <v>37523.599999999999</v>
      </c>
    </row>
    <row r="54" spans="1:6" ht="43.5" customHeight="1">
      <c r="A54" s="146" t="s">
        <v>160</v>
      </c>
      <c r="B54" s="42" t="s">
        <v>195</v>
      </c>
      <c r="C54" s="310"/>
      <c r="D54" s="182">
        <v>0</v>
      </c>
      <c r="E54" s="165">
        <v>0</v>
      </c>
      <c r="F54" s="165">
        <v>0</v>
      </c>
    </row>
    <row r="55" spans="1:6" ht="75" customHeight="1">
      <c r="A55" s="146" t="s">
        <v>161</v>
      </c>
      <c r="B55" s="42" t="s">
        <v>196</v>
      </c>
      <c r="C55" s="323" t="s">
        <v>127</v>
      </c>
      <c r="D55" s="178">
        <v>2000</v>
      </c>
      <c r="E55" s="168">
        <v>2000</v>
      </c>
      <c r="F55" s="168">
        <v>2000</v>
      </c>
    </row>
    <row r="56" spans="1:6" ht="114" customHeight="1">
      <c r="A56" s="146" t="s">
        <v>162</v>
      </c>
      <c r="B56" s="146" t="s">
        <v>197</v>
      </c>
      <c r="C56" s="315"/>
      <c r="D56" s="178">
        <v>0</v>
      </c>
      <c r="E56" s="168">
        <v>0</v>
      </c>
      <c r="F56" s="168">
        <v>0</v>
      </c>
    </row>
    <row r="57" spans="1:6" ht="33" customHeight="1">
      <c r="A57" s="146" t="s">
        <v>237</v>
      </c>
      <c r="B57" s="160" t="s">
        <v>236</v>
      </c>
      <c r="C57" s="315"/>
      <c r="D57" s="178">
        <v>0</v>
      </c>
      <c r="E57" s="168">
        <v>0</v>
      </c>
      <c r="F57" s="168">
        <v>0</v>
      </c>
    </row>
    <row r="58" spans="1:6" ht="39.75" customHeight="1">
      <c r="A58" s="146" t="s">
        <v>248</v>
      </c>
      <c r="B58" s="160" t="s">
        <v>251</v>
      </c>
      <c r="C58" s="315"/>
      <c r="D58" s="178">
        <v>5000</v>
      </c>
      <c r="E58" s="168">
        <v>9958.2000000000007</v>
      </c>
      <c r="F58" s="168">
        <v>9958.2000000000007</v>
      </c>
    </row>
    <row r="59" spans="1:6" ht="63.75" customHeight="1">
      <c r="A59" s="146" t="s">
        <v>247</v>
      </c>
      <c r="B59" s="135" t="s">
        <v>245</v>
      </c>
      <c r="C59" s="312"/>
      <c r="D59" s="178">
        <v>500</v>
      </c>
      <c r="E59" s="168">
        <v>500</v>
      </c>
      <c r="F59" s="168">
        <v>500</v>
      </c>
    </row>
    <row r="60" spans="1:6" ht="96" customHeight="1">
      <c r="A60" s="146" t="s">
        <v>249</v>
      </c>
      <c r="B60" s="54" t="s">
        <v>250</v>
      </c>
      <c r="C60" s="170" t="s">
        <v>252</v>
      </c>
      <c r="D60" s="178">
        <v>1331.1</v>
      </c>
      <c r="E60" s="168">
        <v>0</v>
      </c>
      <c r="F60" s="168">
        <v>0</v>
      </c>
    </row>
    <row r="61" spans="1:6" ht="40.5" customHeight="1">
      <c r="A61" s="146" t="s">
        <v>273</v>
      </c>
      <c r="B61" s="176" t="s">
        <v>274</v>
      </c>
      <c r="C61" s="170"/>
      <c r="D61" s="178">
        <v>0</v>
      </c>
      <c r="E61" s="168">
        <v>555.1</v>
      </c>
      <c r="F61" s="168">
        <v>555.1</v>
      </c>
    </row>
    <row r="62" spans="1:6" s="1" customFormat="1" ht="24" customHeight="1">
      <c r="A62" s="306" t="s">
        <v>322</v>
      </c>
      <c r="B62" s="320" t="s">
        <v>279</v>
      </c>
      <c r="C62" s="110" t="s">
        <v>101</v>
      </c>
      <c r="D62" s="188">
        <f>D63</f>
        <v>24057.4</v>
      </c>
      <c r="E62" s="188">
        <f t="shared" ref="E62:F62" si="5">E63</f>
        <v>24991.600000000002</v>
      </c>
      <c r="F62" s="188">
        <f t="shared" si="5"/>
        <v>24985.600000000002</v>
      </c>
    </row>
    <row r="63" spans="1:6" ht="98.25" customHeight="1">
      <c r="A63" s="306"/>
      <c r="B63" s="321"/>
      <c r="C63" s="147" t="s">
        <v>134</v>
      </c>
      <c r="D63" s="178">
        <f>SUM(D64:D75)</f>
        <v>24057.4</v>
      </c>
      <c r="E63" s="178">
        <f t="shared" ref="E63:F63" si="6">SUM(E64:E75)</f>
        <v>24991.600000000002</v>
      </c>
      <c r="F63" s="178">
        <f t="shared" si="6"/>
        <v>24985.600000000002</v>
      </c>
    </row>
    <row r="64" spans="1:6" ht="30.95" customHeight="1">
      <c r="A64" s="146" t="s">
        <v>153</v>
      </c>
      <c r="B64" s="146" t="s">
        <v>135</v>
      </c>
      <c r="C64" s="314" t="s">
        <v>134</v>
      </c>
      <c r="D64" s="183">
        <v>100</v>
      </c>
      <c r="E64" s="166">
        <v>527.20000000000005</v>
      </c>
      <c r="F64" s="166">
        <v>527.20000000000005</v>
      </c>
    </row>
    <row r="65" spans="1:6" ht="30.95" customHeight="1">
      <c r="A65" s="146" t="s">
        <v>154</v>
      </c>
      <c r="B65" s="146" t="s">
        <v>130</v>
      </c>
      <c r="C65" s="315"/>
      <c r="D65" s="183">
        <v>0</v>
      </c>
      <c r="E65" s="165">
        <v>0</v>
      </c>
      <c r="F65" s="165">
        <v>0</v>
      </c>
    </row>
    <row r="66" spans="1:6" ht="21" customHeight="1">
      <c r="A66" s="146" t="s">
        <v>155</v>
      </c>
      <c r="B66" s="146" t="s">
        <v>131</v>
      </c>
      <c r="C66" s="315"/>
      <c r="D66" s="183">
        <v>0</v>
      </c>
      <c r="E66" s="165">
        <v>26</v>
      </c>
      <c r="F66" s="165">
        <v>20</v>
      </c>
    </row>
    <row r="67" spans="1:6" ht="43.5" customHeight="1">
      <c r="A67" s="146" t="s">
        <v>156</v>
      </c>
      <c r="B67" s="146" t="s">
        <v>179</v>
      </c>
      <c r="C67" s="315"/>
      <c r="D67" s="178">
        <v>18363.7</v>
      </c>
      <c r="E67" s="165">
        <v>18621.400000000001</v>
      </c>
      <c r="F67" s="167">
        <v>18621.400000000001</v>
      </c>
    </row>
    <row r="68" spans="1:6" ht="54" customHeight="1">
      <c r="A68" s="146" t="s">
        <v>128</v>
      </c>
      <c r="B68" s="146" t="s">
        <v>180</v>
      </c>
      <c r="C68" s="315"/>
      <c r="D68" s="178">
        <v>0</v>
      </c>
      <c r="E68" s="165">
        <v>353.2</v>
      </c>
      <c r="F68" s="165">
        <v>353.2</v>
      </c>
    </row>
    <row r="69" spans="1:6" ht="39.75" customHeight="1">
      <c r="A69" s="146" t="s">
        <v>157</v>
      </c>
      <c r="B69" s="42" t="s">
        <v>129</v>
      </c>
      <c r="C69" s="315"/>
      <c r="D69" s="178">
        <v>0</v>
      </c>
      <c r="E69" s="165">
        <v>0</v>
      </c>
      <c r="F69" s="165">
        <v>0</v>
      </c>
    </row>
    <row r="70" spans="1:6" ht="79.5" customHeight="1">
      <c r="A70" s="146" t="s">
        <v>158</v>
      </c>
      <c r="B70" s="42" t="s">
        <v>198</v>
      </c>
      <c r="C70" s="315"/>
      <c r="D70" s="178">
        <v>5393.7</v>
      </c>
      <c r="E70" s="164">
        <v>5463.8</v>
      </c>
      <c r="F70" s="164">
        <v>5463.8</v>
      </c>
    </row>
    <row r="71" spans="1:6" ht="78.75" customHeight="1">
      <c r="A71" s="146" t="s">
        <v>159</v>
      </c>
      <c r="B71" s="42" t="s">
        <v>199</v>
      </c>
      <c r="C71" s="315"/>
      <c r="D71" s="178">
        <v>0</v>
      </c>
      <c r="E71" s="165">
        <v>0</v>
      </c>
      <c r="F71" s="165">
        <v>0</v>
      </c>
    </row>
    <row r="72" spans="1:6" ht="48.75" customHeight="1">
      <c r="A72" s="146" t="s">
        <v>160</v>
      </c>
      <c r="B72" s="42" t="s">
        <v>200</v>
      </c>
      <c r="C72" s="315"/>
      <c r="D72" s="178">
        <v>0</v>
      </c>
      <c r="E72" s="165">
        <v>0</v>
      </c>
      <c r="F72" s="165">
        <v>0</v>
      </c>
    </row>
    <row r="73" spans="1:6" ht="24" customHeight="1">
      <c r="A73" s="146" t="s">
        <v>161</v>
      </c>
      <c r="B73" s="187" t="s">
        <v>236</v>
      </c>
      <c r="C73" s="315"/>
      <c r="D73" s="178">
        <v>0</v>
      </c>
      <c r="E73" s="165">
        <v>0</v>
      </c>
      <c r="F73" s="165">
        <v>0</v>
      </c>
    </row>
    <row r="74" spans="1:6" ht="94.5" customHeight="1">
      <c r="A74" s="146" t="s">
        <v>162</v>
      </c>
      <c r="B74" s="135" t="s">
        <v>253</v>
      </c>
      <c r="C74" s="312"/>
      <c r="D74" s="178">
        <v>200</v>
      </c>
      <c r="E74" s="165">
        <v>0</v>
      </c>
      <c r="F74" s="165">
        <v>0</v>
      </c>
    </row>
    <row r="75" spans="1:6" ht="39.75" customHeight="1">
      <c r="A75" s="146" t="s">
        <v>334</v>
      </c>
      <c r="B75" s="158" t="s">
        <v>301</v>
      </c>
      <c r="C75" s="159"/>
      <c r="D75" s="178">
        <v>0</v>
      </c>
      <c r="E75" s="165"/>
      <c r="F75" s="165"/>
    </row>
    <row r="76" spans="1:6" s="1" customFormat="1" ht="18" customHeight="1">
      <c r="A76" s="306" t="s">
        <v>323</v>
      </c>
      <c r="B76" s="308" t="s">
        <v>280</v>
      </c>
      <c r="C76" s="110" t="s">
        <v>101</v>
      </c>
      <c r="D76" s="188">
        <f>D77</f>
        <v>182</v>
      </c>
      <c r="E76" s="188">
        <f t="shared" ref="E76:F76" si="7">E77</f>
        <v>188.3</v>
      </c>
      <c r="F76" s="188">
        <f t="shared" si="7"/>
        <v>188.3</v>
      </c>
    </row>
    <row r="77" spans="1:6" ht="64.5" customHeight="1">
      <c r="A77" s="306"/>
      <c r="B77" s="309"/>
      <c r="C77" s="147" t="s">
        <v>127</v>
      </c>
      <c r="D77" s="178">
        <f>SUM(D78:D79)</f>
        <v>182</v>
      </c>
      <c r="E77" s="178">
        <f t="shared" ref="E77:F77" si="8">SUM(E78:E79)</f>
        <v>188.3</v>
      </c>
      <c r="F77" s="178">
        <f t="shared" si="8"/>
        <v>188.3</v>
      </c>
    </row>
    <row r="78" spans="1:6" ht="58.5" customHeight="1">
      <c r="A78" s="146" t="s">
        <v>153</v>
      </c>
      <c r="B78" s="42" t="s">
        <v>335</v>
      </c>
      <c r="C78" s="310" t="s">
        <v>127</v>
      </c>
      <c r="D78" s="183">
        <v>112</v>
      </c>
      <c r="E78" s="164">
        <v>123.5</v>
      </c>
      <c r="F78" s="164">
        <v>123.5</v>
      </c>
    </row>
    <row r="79" spans="1:6" ht="32.25" customHeight="1">
      <c r="A79" s="146" t="s">
        <v>154</v>
      </c>
      <c r="B79" s="42" t="s">
        <v>201</v>
      </c>
      <c r="C79" s="310"/>
      <c r="D79" s="183">
        <v>70</v>
      </c>
      <c r="E79" s="164">
        <v>64.8</v>
      </c>
      <c r="F79" s="164">
        <v>64.8</v>
      </c>
    </row>
    <row r="80" spans="1:6" ht="60" customHeight="1">
      <c r="A80" s="307" t="s">
        <v>136</v>
      </c>
      <c r="B80" s="306" t="s">
        <v>141</v>
      </c>
      <c r="C80" s="147" t="s">
        <v>101</v>
      </c>
      <c r="D80" s="178"/>
      <c r="E80" s="165"/>
      <c r="F80" s="168"/>
    </row>
    <row r="81" spans="1:6" ht="60">
      <c r="A81" s="307"/>
      <c r="B81" s="307"/>
      <c r="C81" s="147" t="s">
        <v>127</v>
      </c>
      <c r="D81" s="178"/>
      <c r="E81" s="165"/>
      <c r="F81" s="164"/>
    </row>
    <row r="82" spans="1:6" s="1" customFormat="1">
      <c r="A82" s="306" t="s">
        <v>324</v>
      </c>
      <c r="B82" s="306" t="s">
        <v>281</v>
      </c>
      <c r="C82" s="110" t="s">
        <v>101</v>
      </c>
      <c r="D82" s="186">
        <f>SUM(D83:D84)</f>
        <v>17696.2</v>
      </c>
      <c r="E82" s="186">
        <f t="shared" ref="E82:F82" si="9">SUM(E83:E84)</f>
        <v>18694.400000000001</v>
      </c>
      <c r="F82" s="186">
        <f t="shared" si="9"/>
        <v>18164.099999999999</v>
      </c>
    </row>
    <row r="83" spans="1:6" ht="60">
      <c r="A83" s="306"/>
      <c r="B83" s="306"/>
      <c r="C83" s="147" t="s">
        <v>127</v>
      </c>
      <c r="D83" s="183">
        <f>D85+D87</f>
        <v>11733.6</v>
      </c>
      <c r="E83" s="183">
        <f t="shared" ref="E83:F83" si="10">E85+E87</f>
        <v>12333.9</v>
      </c>
      <c r="F83" s="183">
        <f t="shared" si="10"/>
        <v>12203</v>
      </c>
    </row>
    <row r="84" spans="1:6" ht="45">
      <c r="A84" s="306"/>
      <c r="B84" s="306"/>
      <c r="C84" s="147" t="s">
        <v>340</v>
      </c>
      <c r="D84" s="183">
        <v>5962.6</v>
      </c>
      <c r="E84" s="164">
        <v>6360.5</v>
      </c>
      <c r="F84" s="164">
        <v>5961.1</v>
      </c>
    </row>
    <row r="85" spans="1:6" ht="75">
      <c r="A85" s="146" t="s">
        <v>153</v>
      </c>
      <c r="B85" s="42" t="s">
        <v>147</v>
      </c>
      <c r="C85" s="311" t="s">
        <v>202</v>
      </c>
      <c r="D85" s="183">
        <v>11383.6</v>
      </c>
      <c r="E85" s="164">
        <v>11989.8</v>
      </c>
      <c r="F85" s="164">
        <v>11858.9</v>
      </c>
    </row>
    <row r="86" spans="1:6" ht="60">
      <c r="A86" s="146" t="s">
        <v>154</v>
      </c>
      <c r="B86" s="42" t="s">
        <v>148</v>
      </c>
      <c r="C86" s="312"/>
      <c r="D86" s="183">
        <v>5962.6</v>
      </c>
      <c r="E86" s="164">
        <v>6360.5</v>
      </c>
      <c r="F86" s="164">
        <v>5961.1</v>
      </c>
    </row>
    <row r="87" spans="1:6" ht="85.5" customHeight="1">
      <c r="A87" s="146" t="s">
        <v>203</v>
      </c>
      <c r="B87" s="148" t="s">
        <v>204</v>
      </c>
      <c r="C87" s="147" t="s">
        <v>127</v>
      </c>
      <c r="D87" s="183">
        <v>350</v>
      </c>
      <c r="E87" s="164">
        <v>344.1</v>
      </c>
      <c r="F87" s="164">
        <v>344.1</v>
      </c>
    </row>
    <row r="88" spans="1:6" s="1" customFormat="1" ht="45.75" customHeight="1">
      <c r="A88" s="145" t="s">
        <v>325</v>
      </c>
      <c r="B88" s="175" t="s">
        <v>282</v>
      </c>
      <c r="C88" s="110" t="s">
        <v>101</v>
      </c>
      <c r="D88" s="188">
        <f>SUM(D89)</f>
        <v>0</v>
      </c>
      <c r="E88" s="131">
        <v>0</v>
      </c>
      <c r="F88" s="131">
        <v>0</v>
      </c>
    </row>
    <row r="89" spans="1:6" ht="180">
      <c r="A89" s="146" t="s">
        <v>153</v>
      </c>
      <c r="B89" s="54" t="s">
        <v>205</v>
      </c>
      <c r="C89" s="147" t="s">
        <v>127</v>
      </c>
      <c r="D89" s="178">
        <v>0</v>
      </c>
      <c r="E89" s="164">
        <v>0</v>
      </c>
      <c r="F89" s="164">
        <v>0</v>
      </c>
    </row>
    <row r="90" spans="1:6" s="1" customFormat="1" ht="45" customHeight="1">
      <c r="A90" s="145" t="s">
        <v>326</v>
      </c>
      <c r="B90" s="171" t="s">
        <v>283</v>
      </c>
      <c r="C90" s="174" t="s">
        <v>101</v>
      </c>
      <c r="D90" s="186">
        <f>SUM(D91:D93)</f>
        <v>333087.8</v>
      </c>
      <c r="E90" s="186">
        <f t="shared" ref="E90:F90" si="11">SUM(E91:E93)</f>
        <v>339312.2</v>
      </c>
      <c r="F90" s="186">
        <f t="shared" si="11"/>
        <v>337900.1</v>
      </c>
    </row>
    <row r="91" spans="1:6" ht="54" customHeight="1">
      <c r="A91" s="172" t="s">
        <v>336</v>
      </c>
      <c r="B91" s="173" t="s">
        <v>231</v>
      </c>
      <c r="C91" s="316" t="s">
        <v>127</v>
      </c>
      <c r="D91" s="183">
        <v>4500</v>
      </c>
      <c r="E91" s="164">
        <v>8167.3</v>
      </c>
      <c r="F91" s="164">
        <v>8167.3</v>
      </c>
    </row>
    <row r="92" spans="1:6" ht="68.25" customHeight="1">
      <c r="A92" s="172" t="s">
        <v>337</v>
      </c>
      <c r="B92" s="54" t="s">
        <v>232</v>
      </c>
      <c r="C92" s="317"/>
      <c r="D92" s="178">
        <v>0</v>
      </c>
      <c r="E92" s="164">
        <v>0</v>
      </c>
      <c r="F92" s="164">
        <v>0</v>
      </c>
    </row>
    <row r="93" spans="1:6" ht="68.25" customHeight="1">
      <c r="A93" s="172" t="s">
        <v>338</v>
      </c>
      <c r="B93" s="173" t="s">
        <v>275</v>
      </c>
      <c r="C93" s="300"/>
      <c r="D93" s="178">
        <v>328587.8</v>
      </c>
      <c r="E93" s="164">
        <v>331144.90000000002</v>
      </c>
      <c r="F93" s="164">
        <v>329732.8</v>
      </c>
    </row>
    <row r="94" spans="1:6" ht="15" customHeight="1">
      <c r="A94" s="303" t="s">
        <v>59</v>
      </c>
      <c r="B94" s="303"/>
      <c r="C94" s="303"/>
      <c r="D94" s="303"/>
      <c r="E94" s="303"/>
      <c r="F94" s="303"/>
    </row>
    <row r="95" spans="1:6" ht="15" customHeight="1">
      <c r="A95" s="303" t="s">
        <v>60</v>
      </c>
      <c r="B95" s="303"/>
      <c r="C95" s="303"/>
      <c r="D95" s="303"/>
      <c r="E95" s="303"/>
      <c r="F95" s="303"/>
    </row>
  </sheetData>
  <mergeCells count="33">
    <mergeCell ref="A8:A9"/>
    <mergeCell ref="B8:B9"/>
    <mergeCell ref="C50:C51"/>
    <mergeCell ref="C53:C54"/>
    <mergeCell ref="B62:B63"/>
    <mergeCell ref="A10:A13"/>
    <mergeCell ref="B10:B13"/>
    <mergeCell ref="C37:C39"/>
    <mergeCell ref="C22:C36"/>
    <mergeCell ref="C55:C59"/>
    <mergeCell ref="A94:F94"/>
    <mergeCell ref="A95:F95"/>
    <mergeCell ref="A44:A45"/>
    <mergeCell ref="A62:A63"/>
    <mergeCell ref="B44:B45"/>
    <mergeCell ref="A80:A81"/>
    <mergeCell ref="B80:B81"/>
    <mergeCell ref="A76:A77"/>
    <mergeCell ref="B76:B77"/>
    <mergeCell ref="C78:C79"/>
    <mergeCell ref="A82:A84"/>
    <mergeCell ref="B82:B84"/>
    <mergeCell ref="C85:C86"/>
    <mergeCell ref="C46:C48"/>
    <mergeCell ref="C64:C74"/>
    <mergeCell ref="C91:C93"/>
    <mergeCell ref="B6:B7"/>
    <mergeCell ref="A6:A7"/>
    <mergeCell ref="A1:F1"/>
    <mergeCell ref="A3:A4"/>
    <mergeCell ref="B3:B4"/>
    <mergeCell ref="C3:C4"/>
    <mergeCell ref="D3:F3"/>
  </mergeCells>
  <pageMargins left="0.70866141732283472" right="0.34" top="0.56000000000000005" bottom="0.43" header="0.31496062992125984" footer="0.31496062992125984"/>
  <pageSetup paperSize="9" scale="70" fitToHeight="5" orientation="portrait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57"/>
  <sheetViews>
    <sheetView view="pageBreakPreview" topLeftCell="A82" zoomScaleSheetLayoutView="100" workbookViewId="0">
      <selection activeCell="E21" sqref="E21"/>
    </sheetView>
  </sheetViews>
  <sheetFormatPr defaultRowHeight="15"/>
  <cols>
    <col min="1" max="1" width="25" style="8" customWidth="1"/>
    <col min="2" max="2" width="31.28515625" style="8" customWidth="1"/>
    <col min="3" max="3" width="28" style="119" customWidth="1"/>
    <col min="4" max="4" width="16.42578125" style="192" customWidth="1"/>
    <col min="5" max="5" width="17.28515625" style="192" customWidth="1"/>
    <col min="6" max="6" width="13.28515625" style="8" customWidth="1"/>
    <col min="7" max="16384" width="9.140625" style="8"/>
  </cols>
  <sheetData>
    <row r="1" spans="1:6" ht="31.5" customHeight="1">
      <c r="A1" s="331" t="s">
        <v>61</v>
      </c>
      <c r="B1" s="331"/>
      <c r="C1" s="331"/>
      <c r="D1" s="331"/>
      <c r="E1" s="331"/>
      <c r="F1" s="13"/>
    </row>
    <row r="2" spans="1:6">
      <c r="A2" s="138"/>
      <c r="B2" s="138"/>
      <c r="C2" s="136"/>
      <c r="D2" s="150"/>
      <c r="E2" s="150" t="s">
        <v>62</v>
      </c>
      <c r="F2" s="7"/>
    </row>
    <row r="3" spans="1:6" ht="63.75" customHeight="1">
      <c r="A3" s="64" t="s">
        <v>63</v>
      </c>
      <c r="B3" s="64" t="s">
        <v>64</v>
      </c>
      <c r="C3" s="61" t="s">
        <v>65</v>
      </c>
      <c r="D3" s="141" t="s">
        <v>66</v>
      </c>
      <c r="E3" s="141" t="s">
        <v>67</v>
      </c>
      <c r="F3" s="7"/>
    </row>
    <row r="4" spans="1:6" s="14" customFormat="1">
      <c r="A4" s="64">
        <v>1</v>
      </c>
      <c r="B4" s="64">
        <v>2</v>
      </c>
      <c r="C4" s="61">
        <v>3</v>
      </c>
      <c r="D4" s="193">
        <v>4</v>
      </c>
      <c r="E4" s="193">
        <v>5</v>
      </c>
    </row>
    <row r="5" spans="1:6" s="14" customFormat="1">
      <c r="A5" s="327" t="s">
        <v>261</v>
      </c>
      <c r="B5" s="326" t="s">
        <v>284</v>
      </c>
      <c r="C5" s="139" t="s">
        <v>68</v>
      </c>
      <c r="D5" s="194">
        <v>1338996.7</v>
      </c>
      <c r="E5" s="195">
        <v>1333242.5</v>
      </c>
    </row>
    <row r="6" spans="1:6" s="14" customFormat="1">
      <c r="A6" s="328"/>
      <c r="B6" s="326"/>
      <c r="C6" s="140" t="s">
        <v>69</v>
      </c>
      <c r="D6" s="196">
        <v>385583.4</v>
      </c>
      <c r="E6" s="197">
        <v>385151.7</v>
      </c>
    </row>
    <row r="7" spans="1:6" s="14" customFormat="1">
      <c r="A7" s="328"/>
      <c r="B7" s="326"/>
      <c r="C7" s="140" t="s">
        <v>70</v>
      </c>
      <c r="D7" s="196">
        <v>305737.5</v>
      </c>
      <c r="E7" s="198">
        <v>303378</v>
      </c>
    </row>
    <row r="8" spans="1:6" s="14" customFormat="1">
      <c r="A8" s="328"/>
      <c r="B8" s="326"/>
      <c r="C8" s="140" t="s">
        <v>71</v>
      </c>
      <c r="D8" s="196">
        <v>647293.80000000005</v>
      </c>
      <c r="E8" s="198">
        <v>644330.80000000005</v>
      </c>
    </row>
    <row r="9" spans="1:6" s="14" customFormat="1" ht="30">
      <c r="A9" s="329"/>
      <c r="B9" s="326"/>
      <c r="C9" s="140" t="s">
        <v>355</v>
      </c>
      <c r="D9" s="199">
        <v>382</v>
      </c>
      <c r="E9" s="200">
        <v>382</v>
      </c>
    </row>
    <row r="10" spans="1:6" s="14" customFormat="1">
      <c r="A10" s="327" t="s">
        <v>262</v>
      </c>
      <c r="B10" s="327" t="s">
        <v>285</v>
      </c>
      <c r="C10" s="139" t="s">
        <v>68</v>
      </c>
      <c r="D10" s="201">
        <v>590220.30000000005</v>
      </c>
      <c r="E10" s="202">
        <v>586811.19999999995</v>
      </c>
    </row>
    <row r="11" spans="1:6" s="14" customFormat="1">
      <c r="A11" s="328"/>
      <c r="B11" s="333"/>
      <c r="C11" s="140" t="s">
        <v>69</v>
      </c>
      <c r="D11" s="209">
        <v>176438.5</v>
      </c>
      <c r="E11" s="196">
        <v>176268.6</v>
      </c>
    </row>
    <row r="12" spans="1:6" s="14" customFormat="1">
      <c r="A12" s="328"/>
      <c r="B12" s="333"/>
      <c r="C12" s="140" t="s">
        <v>70</v>
      </c>
      <c r="D12" s="209">
        <v>57428.7</v>
      </c>
      <c r="E12" s="209">
        <v>56128</v>
      </c>
    </row>
    <row r="13" spans="1:6" s="14" customFormat="1">
      <c r="A13" s="328"/>
      <c r="B13" s="333"/>
      <c r="C13" s="140" t="s">
        <v>71</v>
      </c>
      <c r="D13" s="209">
        <v>356122.2</v>
      </c>
      <c r="E13" s="196">
        <v>354183.7</v>
      </c>
    </row>
    <row r="14" spans="1:6" s="14" customFormat="1" ht="30">
      <c r="A14" s="328"/>
      <c r="B14" s="333"/>
      <c r="C14" s="140" t="s">
        <v>72</v>
      </c>
      <c r="D14" s="196">
        <v>0</v>
      </c>
      <c r="E14" s="196">
        <v>0</v>
      </c>
    </row>
    <row r="15" spans="1:6" s="14" customFormat="1" ht="30">
      <c r="A15" s="329"/>
      <c r="B15" s="334"/>
      <c r="C15" s="140" t="s">
        <v>355</v>
      </c>
      <c r="D15" s="196">
        <v>230.9</v>
      </c>
      <c r="E15" s="196">
        <v>230.9</v>
      </c>
    </row>
    <row r="16" spans="1:6" s="14" customFormat="1">
      <c r="A16" s="325" t="s">
        <v>348</v>
      </c>
      <c r="B16" s="325" t="s">
        <v>135</v>
      </c>
      <c r="C16" s="189" t="s">
        <v>343</v>
      </c>
      <c r="D16" s="203">
        <f>D18+D17</f>
        <v>8358.2999999999993</v>
      </c>
      <c r="E16" s="203">
        <f t="shared" ref="E16" si="0">E18+E17</f>
        <v>8358.2999999999993</v>
      </c>
    </row>
    <row r="17" spans="1:5" s="14" customFormat="1" ht="30">
      <c r="A17" s="325"/>
      <c r="B17" s="325"/>
      <c r="C17" s="140" t="s">
        <v>355</v>
      </c>
      <c r="D17" s="203">
        <v>230.9</v>
      </c>
      <c r="E17" s="203">
        <v>230.9</v>
      </c>
    </row>
    <row r="18" spans="1:5" s="14" customFormat="1">
      <c r="A18" s="325"/>
      <c r="B18" s="325"/>
      <c r="C18" s="190" t="s">
        <v>344</v>
      </c>
      <c r="D18" s="203">
        <v>8127.4</v>
      </c>
      <c r="E18" s="203">
        <v>8127.4</v>
      </c>
    </row>
    <row r="19" spans="1:5" s="14" customFormat="1">
      <c r="A19" s="324" t="s">
        <v>350</v>
      </c>
      <c r="B19" s="324" t="s">
        <v>318</v>
      </c>
      <c r="C19" s="190" t="s">
        <v>343</v>
      </c>
      <c r="D19" s="203">
        <f>D20</f>
        <v>1165.5999999999999</v>
      </c>
      <c r="E19" s="203">
        <f>E20</f>
        <v>1094.0999999999999</v>
      </c>
    </row>
    <row r="20" spans="1:5" s="14" customFormat="1">
      <c r="A20" s="324"/>
      <c r="B20" s="324"/>
      <c r="C20" s="190" t="s">
        <v>344</v>
      </c>
      <c r="D20" s="203">
        <v>1165.5999999999999</v>
      </c>
      <c r="E20" s="203">
        <v>1094.0999999999999</v>
      </c>
    </row>
    <row r="21" spans="1:5" s="14" customFormat="1">
      <c r="A21" s="325" t="s">
        <v>351</v>
      </c>
      <c r="B21" s="325" t="s">
        <v>306</v>
      </c>
      <c r="C21" s="191" t="s">
        <v>343</v>
      </c>
      <c r="D21" s="203">
        <f>SUM(D22:D24)</f>
        <v>512100.9</v>
      </c>
      <c r="E21" s="203">
        <f>SUM(E22:E24)</f>
        <v>512100.9</v>
      </c>
    </row>
    <row r="22" spans="1:5" s="14" customFormat="1">
      <c r="A22" s="326"/>
      <c r="B22" s="326"/>
      <c r="C22" s="190" t="s">
        <v>344</v>
      </c>
      <c r="D22" s="203">
        <f>108902.6+315+50119</f>
        <v>159336.6</v>
      </c>
      <c r="E22" s="203">
        <f>108902.6+315+50119</f>
        <v>159336.6</v>
      </c>
    </row>
    <row r="23" spans="1:5" s="14" customFormat="1">
      <c r="A23" s="326"/>
      <c r="B23" s="326"/>
      <c r="C23" s="190" t="s">
        <v>70</v>
      </c>
      <c r="D23" s="203">
        <v>33366.400000000001</v>
      </c>
      <c r="E23" s="203">
        <v>33366.400000000001</v>
      </c>
    </row>
    <row r="24" spans="1:5" s="14" customFormat="1">
      <c r="A24" s="326"/>
      <c r="B24" s="326"/>
      <c r="C24" s="190" t="s">
        <v>345</v>
      </c>
      <c r="D24" s="203">
        <v>319397.90000000002</v>
      </c>
      <c r="E24" s="203">
        <v>319397.90000000002</v>
      </c>
    </row>
    <row r="25" spans="1:5" s="14" customFormat="1">
      <c r="A25" s="324" t="s">
        <v>128</v>
      </c>
      <c r="B25" s="324" t="s">
        <v>346</v>
      </c>
      <c r="C25" s="190" t="s">
        <v>343</v>
      </c>
      <c r="D25" s="203">
        <f>D26</f>
        <v>2196.6999999999998</v>
      </c>
      <c r="E25" s="203">
        <f t="shared" ref="E25" si="1">E26</f>
        <v>2196.6999999999998</v>
      </c>
    </row>
    <row r="26" spans="1:5" s="14" customFormat="1">
      <c r="A26" s="324"/>
      <c r="B26" s="324"/>
      <c r="C26" s="190" t="s">
        <v>344</v>
      </c>
      <c r="D26" s="203">
        <v>2196.6999999999998</v>
      </c>
      <c r="E26" s="203">
        <v>2196.6999999999998</v>
      </c>
    </row>
    <row r="27" spans="1:5" s="14" customFormat="1">
      <c r="A27" s="325" t="s">
        <v>352</v>
      </c>
      <c r="B27" s="325" t="s">
        <v>319</v>
      </c>
      <c r="C27" s="191" t="s">
        <v>343</v>
      </c>
      <c r="D27" s="203">
        <f>SUM(D28:D29)</f>
        <v>6371.7</v>
      </c>
      <c r="E27" s="203">
        <f>SUM(E28:E29)</f>
        <v>6034.7000000000007</v>
      </c>
    </row>
    <row r="28" spans="1:5" s="14" customFormat="1">
      <c r="A28" s="326"/>
      <c r="B28" s="326"/>
      <c r="C28" s="190" t="s">
        <v>345</v>
      </c>
      <c r="D28" s="203">
        <f>1699.1+3738.1</f>
        <v>5437.2</v>
      </c>
      <c r="E28" s="203">
        <f>1676.1+3488</f>
        <v>5164.1000000000004</v>
      </c>
    </row>
    <row r="29" spans="1:5" s="14" customFormat="1">
      <c r="A29" s="326"/>
      <c r="B29" s="326"/>
      <c r="C29" s="190" t="s">
        <v>344</v>
      </c>
      <c r="D29" s="203">
        <f>115.8+818.7</f>
        <v>934.5</v>
      </c>
      <c r="E29" s="203">
        <f>109.6+761</f>
        <v>870.6</v>
      </c>
    </row>
    <row r="30" spans="1:5" s="14" customFormat="1">
      <c r="A30" s="325" t="s">
        <v>353</v>
      </c>
      <c r="B30" s="325" t="s">
        <v>308</v>
      </c>
      <c r="C30" s="191" t="s">
        <v>343</v>
      </c>
      <c r="D30" s="203">
        <f>D31</f>
        <v>4884.7</v>
      </c>
      <c r="E30" s="203">
        <f>E31</f>
        <v>4027.7</v>
      </c>
    </row>
    <row r="31" spans="1:5" s="14" customFormat="1">
      <c r="A31" s="326"/>
      <c r="B31" s="326"/>
      <c r="C31" s="190" t="s">
        <v>345</v>
      </c>
      <c r="D31" s="203">
        <v>4884.7</v>
      </c>
      <c r="E31" s="204">
        <v>4027.7</v>
      </c>
    </row>
    <row r="32" spans="1:5" s="14" customFormat="1">
      <c r="A32" s="325" t="s">
        <v>354</v>
      </c>
      <c r="B32" s="325" t="s">
        <v>183</v>
      </c>
      <c r="C32" s="191" t="s">
        <v>343</v>
      </c>
      <c r="D32" s="205">
        <f>D33+D34</f>
        <v>6060.5</v>
      </c>
      <c r="E32" s="203">
        <f>E34+E33</f>
        <v>6060.5</v>
      </c>
    </row>
    <row r="33" spans="1:5" s="14" customFormat="1">
      <c r="A33" s="325"/>
      <c r="B33" s="325"/>
      <c r="C33" s="190" t="s">
        <v>344</v>
      </c>
      <c r="D33" s="205">
        <v>279.2</v>
      </c>
      <c r="E33" s="205">
        <v>279.2</v>
      </c>
    </row>
    <row r="34" spans="1:5" s="14" customFormat="1">
      <c r="A34" s="326"/>
      <c r="B34" s="326"/>
      <c r="C34" s="190" t="s">
        <v>345</v>
      </c>
      <c r="D34" s="205">
        <v>5781.3</v>
      </c>
      <c r="E34" s="205">
        <v>5781.3</v>
      </c>
    </row>
    <row r="35" spans="1:5" s="14" customFormat="1">
      <c r="A35" s="325" t="s">
        <v>132</v>
      </c>
      <c r="B35" s="325" t="s">
        <v>309</v>
      </c>
      <c r="C35" s="191" t="s">
        <v>343</v>
      </c>
      <c r="D35" s="203">
        <f>SUM(D36:D38)</f>
        <v>18927.7</v>
      </c>
      <c r="E35" s="203">
        <f>SUM(E36:E38)</f>
        <v>17204.100000000002</v>
      </c>
    </row>
    <row r="36" spans="1:5" s="14" customFormat="1">
      <c r="A36" s="326"/>
      <c r="B36" s="326"/>
      <c r="C36" s="190" t="s">
        <v>344</v>
      </c>
      <c r="D36" s="203">
        <v>378.5</v>
      </c>
      <c r="E36" s="203">
        <v>344.1</v>
      </c>
    </row>
    <row r="37" spans="1:5" s="14" customFormat="1">
      <c r="A37" s="326"/>
      <c r="B37" s="326"/>
      <c r="C37" s="190" t="s">
        <v>70</v>
      </c>
      <c r="D37" s="203">
        <v>14282.9</v>
      </c>
      <c r="E37" s="203">
        <v>12982.2</v>
      </c>
    </row>
    <row r="38" spans="1:5" s="14" customFormat="1">
      <c r="A38" s="326"/>
      <c r="B38" s="326"/>
      <c r="C38" s="190" t="s">
        <v>345</v>
      </c>
      <c r="D38" s="203">
        <v>4266.3</v>
      </c>
      <c r="E38" s="203">
        <v>3877.8</v>
      </c>
    </row>
    <row r="39" spans="1:5" s="14" customFormat="1">
      <c r="A39" s="325" t="s">
        <v>190</v>
      </c>
      <c r="B39" s="325" t="s">
        <v>347</v>
      </c>
      <c r="C39" s="191" t="s">
        <v>343</v>
      </c>
      <c r="D39" s="203">
        <f>D40+D41</f>
        <v>5347</v>
      </c>
      <c r="E39" s="203">
        <f>E40+E41</f>
        <v>5347</v>
      </c>
    </row>
    <row r="40" spans="1:5" s="14" customFormat="1">
      <c r="A40" s="326"/>
      <c r="B40" s="326"/>
      <c r="C40" s="190" t="s">
        <v>344</v>
      </c>
      <c r="D40" s="203">
        <v>107</v>
      </c>
      <c r="E40" s="203">
        <v>107</v>
      </c>
    </row>
    <row r="41" spans="1:5" s="14" customFormat="1">
      <c r="A41" s="326"/>
      <c r="B41" s="326"/>
      <c r="C41" s="190" t="s">
        <v>345</v>
      </c>
      <c r="D41" s="203">
        <v>5240</v>
      </c>
      <c r="E41" s="203">
        <v>5240</v>
      </c>
    </row>
    <row r="42" spans="1:5" s="14" customFormat="1">
      <c r="A42" s="325" t="s">
        <v>239</v>
      </c>
      <c r="B42" s="325" t="s">
        <v>317</v>
      </c>
      <c r="C42" s="191" t="s">
        <v>343</v>
      </c>
      <c r="D42" s="203">
        <f>D43</f>
        <v>1076.9000000000001</v>
      </c>
      <c r="E42" s="203">
        <f t="shared" ref="E42" si="2">E43</f>
        <v>1076.9000000000001</v>
      </c>
    </row>
    <row r="43" spans="1:5" s="14" customFormat="1">
      <c r="A43" s="325"/>
      <c r="B43" s="325"/>
      <c r="C43" s="190" t="s">
        <v>344</v>
      </c>
      <c r="D43" s="203">
        <v>1076.9000000000001</v>
      </c>
      <c r="E43" s="203">
        <v>1076.9000000000001</v>
      </c>
    </row>
    <row r="44" spans="1:5" s="14" customFormat="1">
      <c r="A44" s="325" t="s">
        <v>240</v>
      </c>
      <c r="B44" s="325" t="s">
        <v>298</v>
      </c>
      <c r="C44" s="191" t="s">
        <v>343</v>
      </c>
      <c r="D44" s="203">
        <f>D45</f>
        <v>1925.6</v>
      </c>
      <c r="E44" s="203">
        <f>E45</f>
        <v>1925.6</v>
      </c>
    </row>
    <row r="45" spans="1:5" s="14" customFormat="1">
      <c r="A45" s="325"/>
      <c r="B45" s="325"/>
      <c r="C45" s="190" t="s">
        <v>344</v>
      </c>
      <c r="D45" s="203">
        <v>1925.6</v>
      </c>
      <c r="E45" s="203">
        <v>1925.6</v>
      </c>
    </row>
    <row r="46" spans="1:5" s="14" customFormat="1">
      <c r="A46" s="325" t="s">
        <v>243</v>
      </c>
      <c r="B46" s="325" t="s">
        <v>299</v>
      </c>
      <c r="C46" s="191" t="s">
        <v>343</v>
      </c>
      <c r="D46" s="203">
        <f>SUM(D47:D47)</f>
        <v>500</v>
      </c>
      <c r="E46" s="203">
        <f>SUM(E47:E47)</f>
        <v>500</v>
      </c>
    </row>
    <row r="47" spans="1:5" s="14" customFormat="1">
      <c r="A47" s="326"/>
      <c r="B47" s="326"/>
      <c r="C47" s="190" t="s">
        <v>344</v>
      </c>
      <c r="D47" s="203">
        <v>500</v>
      </c>
      <c r="E47" s="204">
        <v>500</v>
      </c>
    </row>
    <row r="48" spans="1:5" s="14" customFormat="1" ht="15" customHeight="1">
      <c r="A48" s="325" t="s">
        <v>267</v>
      </c>
      <c r="B48" s="325" t="s">
        <v>310</v>
      </c>
      <c r="C48" s="191" t="s">
        <v>343</v>
      </c>
      <c r="D48" s="203">
        <f>SUM(D49:D50)</f>
        <v>3000</v>
      </c>
      <c r="E48" s="203">
        <f>SUM(E49:E50)</f>
        <v>3000</v>
      </c>
    </row>
    <row r="49" spans="1:5" s="14" customFormat="1">
      <c r="A49" s="326"/>
      <c r="B49" s="326"/>
      <c r="C49" s="190" t="s">
        <v>345</v>
      </c>
      <c r="D49" s="203">
        <v>2850</v>
      </c>
      <c r="E49" s="203">
        <v>2850</v>
      </c>
    </row>
    <row r="50" spans="1:5" s="14" customFormat="1">
      <c r="A50" s="326"/>
      <c r="B50" s="326"/>
      <c r="C50" s="190" t="s">
        <v>344</v>
      </c>
      <c r="D50" s="203">
        <v>150</v>
      </c>
      <c r="E50" s="203">
        <v>150</v>
      </c>
    </row>
    <row r="51" spans="1:5" s="14" customFormat="1">
      <c r="A51" s="325" t="s">
        <v>268</v>
      </c>
      <c r="B51" s="325" t="s">
        <v>320</v>
      </c>
      <c r="C51" s="191" t="s">
        <v>343</v>
      </c>
      <c r="D51" s="203">
        <f>D52+D53</f>
        <v>1000.2</v>
      </c>
      <c r="E51" s="203">
        <f>E52+E53</f>
        <v>1000.2</v>
      </c>
    </row>
    <row r="52" spans="1:5" s="14" customFormat="1">
      <c r="A52" s="326"/>
      <c r="B52" s="326"/>
      <c r="C52" s="190" t="s">
        <v>345</v>
      </c>
      <c r="D52" s="203">
        <v>1000</v>
      </c>
      <c r="E52" s="203">
        <v>1000</v>
      </c>
    </row>
    <row r="53" spans="1:5" s="14" customFormat="1">
      <c r="A53" s="326"/>
      <c r="B53" s="326"/>
      <c r="C53" s="190" t="s">
        <v>344</v>
      </c>
      <c r="D53" s="203">
        <v>0.2</v>
      </c>
      <c r="E53" s="203">
        <v>0.2</v>
      </c>
    </row>
    <row r="54" spans="1:5" s="14" customFormat="1" ht="15" customHeight="1">
      <c r="A54" s="325" t="s">
        <v>270</v>
      </c>
      <c r="B54" s="325" t="s">
        <v>321</v>
      </c>
      <c r="C54" s="191" t="s">
        <v>343</v>
      </c>
      <c r="D54" s="203">
        <f>D55+D56</f>
        <v>6858.6999999999989</v>
      </c>
      <c r="E54" s="203">
        <f t="shared" ref="E54" si="3">E55+E56</f>
        <v>6438.7</v>
      </c>
    </row>
    <row r="55" spans="1:5" s="14" customFormat="1">
      <c r="A55" s="326"/>
      <c r="B55" s="326"/>
      <c r="C55" s="190" t="s">
        <v>345</v>
      </c>
      <c r="D55" s="203">
        <f>6857.4-0.1</f>
        <v>6857.2999999999993</v>
      </c>
      <c r="E55" s="203">
        <v>6437.4</v>
      </c>
    </row>
    <row r="56" spans="1:5" s="14" customFormat="1">
      <c r="A56" s="326"/>
      <c r="B56" s="326"/>
      <c r="C56" s="190" t="s">
        <v>344</v>
      </c>
      <c r="D56" s="203">
        <v>1.4</v>
      </c>
      <c r="E56" s="203">
        <v>1.3</v>
      </c>
    </row>
    <row r="57" spans="1:5" s="14" customFormat="1">
      <c r="A57" s="325" t="s">
        <v>331</v>
      </c>
      <c r="B57" s="325" t="s">
        <v>301</v>
      </c>
      <c r="C57" s="191" t="s">
        <v>343</v>
      </c>
      <c r="D57" s="203">
        <f>SUM(D58:D60)</f>
        <v>1148.0999999999999</v>
      </c>
      <c r="E57" s="203">
        <f>SUM(E58:E60)</f>
        <v>1148.0999999999999</v>
      </c>
    </row>
    <row r="58" spans="1:5" s="14" customFormat="1">
      <c r="A58" s="326"/>
      <c r="B58" s="326"/>
      <c r="C58" s="190" t="s">
        <v>344</v>
      </c>
      <c r="D58" s="203">
        <v>2.2999999999999998</v>
      </c>
      <c r="E58" s="203">
        <v>2.2999999999999998</v>
      </c>
    </row>
    <row r="59" spans="1:5" s="14" customFormat="1">
      <c r="A59" s="326"/>
      <c r="B59" s="326"/>
      <c r="C59" s="190" t="s">
        <v>70</v>
      </c>
      <c r="D59" s="203">
        <v>1100</v>
      </c>
      <c r="E59" s="203">
        <v>1100</v>
      </c>
    </row>
    <row r="60" spans="1:5" s="14" customFormat="1">
      <c r="A60" s="326"/>
      <c r="B60" s="326"/>
      <c r="C60" s="190" t="s">
        <v>345</v>
      </c>
      <c r="D60" s="203">
        <v>45.8</v>
      </c>
      <c r="E60" s="203">
        <v>45.8</v>
      </c>
    </row>
    <row r="61" spans="1:5" s="14" customFormat="1">
      <c r="A61" s="325" t="s">
        <v>332</v>
      </c>
      <c r="B61" s="325" t="s">
        <v>302</v>
      </c>
      <c r="C61" s="191" t="s">
        <v>343</v>
      </c>
      <c r="D61" s="203">
        <f>SUM(D62:D64)</f>
        <v>6009.8</v>
      </c>
      <c r="E61" s="203">
        <f>SUM(E62:E64)</f>
        <v>6009.8</v>
      </c>
    </row>
    <row r="62" spans="1:5" s="14" customFormat="1">
      <c r="A62" s="326"/>
      <c r="B62" s="326"/>
      <c r="C62" s="190" t="s">
        <v>344</v>
      </c>
      <c r="D62" s="203">
        <v>256.60000000000002</v>
      </c>
      <c r="E62" s="203">
        <v>256.60000000000002</v>
      </c>
    </row>
    <row r="63" spans="1:5" s="14" customFormat="1">
      <c r="A63" s="326"/>
      <c r="B63" s="326"/>
      <c r="C63" s="190" t="s">
        <v>70</v>
      </c>
      <c r="D63" s="203">
        <v>5523</v>
      </c>
      <c r="E63" s="203">
        <v>5523</v>
      </c>
    </row>
    <row r="64" spans="1:5" s="14" customFormat="1">
      <c r="A64" s="326"/>
      <c r="B64" s="326"/>
      <c r="C64" s="190" t="s">
        <v>345</v>
      </c>
      <c r="D64" s="203">
        <f>230.1+0.1</f>
        <v>230.2</v>
      </c>
      <c r="E64" s="203">
        <f>230.1+0.1</f>
        <v>230.2</v>
      </c>
    </row>
    <row r="65" spans="1:5" s="14" customFormat="1" ht="15" customHeight="1">
      <c r="A65" s="325" t="s">
        <v>333</v>
      </c>
      <c r="B65" s="325" t="s">
        <v>303</v>
      </c>
      <c r="C65" s="191" t="s">
        <v>343</v>
      </c>
      <c r="D65" s="203">
        <f>D66+D67</f>
        <v>3287.9</v>
      </c>
      <c r="E65" s="203">
        <f>E66+E67</f>
        <v>3287.9</v>
      </c>
    </row>
    <row r="66" spans="1:5" s="14" customFormat="1">
      <c r="A66" s="326"/>
      <c r="B66" s="326"/>
      <c r="C66" s="190" t="s">
        <v>345</v>
      </c>
      <c r="D66" s="203">
        <v>131.5</v>
      </c>
      <c r="E66" s="203">
        <v>131.5</v>
      </c>
    </row>
    <row r="67" spans="1:5" s="14" customFormat="1">
      <c r="A67" s="326"/>
      <c r="B67" s="326"/>
      <c r="C67" s="190" t="s">
        <v>70</v>
      </c>
      <c r="D67" s="203">
        <v>3156.4</v>
      </c>
      <c r="E67" s="203">
        <v>3156.4</v>
      </c>
    </row>
    <row r="68" spans="1:5" s="14" customFormat="1">
      <c r="A68" s="327" t="s">
        <v>255</v>
      </c>
      <c r="B68" s="327" t="s">
        <v>286</v>
      </c>
      <c r="C68" s="139" t="s">
        <v>68</v>
      </c>
      <c r="D68" s="202">
        <v>365589.9</v>
      </c>
      <c r="E68" s="202">
        <v>365193.2</v>
      </c>
    </row>
    <row r="69" spans="1:5" s="14" customFormat="1">
      <c r="A69" s="328"/>
      <c r="B69" s="333"/>
      <c r="C69" s="140" t="s">
        <v>69</v>
      </c>
      <c r="D69" s="196">
        <v>161080.9</v>
      </c>
      <c r="E69" s="196">
        <v>160970.4</v>
      </c>
    </row>
    <row r="70" spans="1:5" s="14" customFormat="1">
      <c r="A70" s="328"/>
      <c r="B70" s="333"/>
      <c r="C70" s="140" t="s">
        <v>70</v>
      </c>
      <c r="D70" s="196">
        <v>0</v>
      </c>
      <c r="E70" s="196">
        <v>0</v>
      </c>
    </row>
    <row r="71" spans="1:5" s="14" customFormat="1">
      <c r="A71" s="328"/>
      <c r="B71" s="333"/>
      <c r="C71" s="140" t="s">
        <v>71</v>
      </c>
      <c r="D71" s="196">
        <v>204357.9</v>
      </c>
      <c r="E71" s="196">
        <v>204071.7</v>
      </c>
    </row>
    <row r="72" spans="1:5" s="14" customFormat="1" ht="21.75" customHeight="1">
      <c r="A72" s="328"/>
      <c r="B72" s="333"/>
      <c r="C72" s="140" t="s">
        <v>72</v>
      </c>
      <c r="D72" s="206">
        <v>0</v>
      </c>
      <c r="E72" s="196">
        <v>0</v>
      </c>
    </row>
    <row r="73" spans="1:5" s="14" customFormat="1" ht="30">
      <c r="A73" s="329"/>
      <c r="B73" s="334"/>
      <c r="C73" s="140" t="s">
        <v>355</v>
      </c>
      <c r="D73" s="196">
        <v>151.1</v>
      </c>
      <c r="E73" s="196">
        <v>151.1</v>
      </c>
    </row>
    <row r="74" spans="1:5" s="14" customFormat="1" ht="15" customHeight="1">
      <c r="A74" s="325" t="s">
        <v>348</v>
      </c>
      <c r="B74" s="325" t="s">
        <v>135</v>
      </c>
      <c r="C74" s="189" t="s">
        <v>343</v>
      </c>
      <c r="D74" s="203">
        <f>D75+D76</f>
        <v>11076.6</v>
      </c>
      <c r="E74" s="203">
        <f>E75+E76</f>
        <v>11076.6</v>
      </c>
    </row>
    <row r="75" spans="1:5" s="14" customFormat="1">
      <c r="A75" s="326"/>
      <c r="B75" s="322"/>
      <c r="C75" s="190" t="s">
        <v>344</v>
      </c>
      <c r="D75" s="203">
        <v>10925.5</v>
      </c>
      <c r="E75" s="203">
        <v>10925.5</v>
      </c>
    </row>
    <row r="76" spans="1:5" s="14" customFormat="1" ht="30">
      <c r="A76" s="326"/>
      <c r="B76" s="322"/>
      <c r="C76" s="140" t="s">
        <v>355</v>
      </c>
      <c r="D76" s="203">
        <v>151.1</v>
      </c>
      <c r="E76" s="203">
        <v>151.1</v>
      </c>
    </row>
    <row r="77" spans="1:5" s="14" customFormat="1">
      <c r="A77" s="325" t="s">
        <v>350</v>
      </c>
      <c r="B77" s="325" t="s">
        <v>318</v>
      </c>
      <c r="C77" s="189" t="s">
        <v>343</v>
      </c>
      <c r="D77" s="203">
        <f>D78</f>
        <v>84</v>
      </c>
      <c r="E77" s="203">
        <f>E78</f>
        <v>84</v>
      </c>
    </row>
    <row r="78" spans="1:5" s="14" customFormat="1">
      <c r="A78" s="322"/>
      <c r="B78" s="322"/>
      <c r="C78" s="190" t="s">
        <v>344</v>
      </c>
      <c r="D78" s="203">
        <v>84</v>
      </c>
      <c r="E78" s="203">
        <v>84</v>
      </c>
    </row>
    <row r="79" spans="1:5" s="14" customFormat="1">
      <c r="A79" s="325" t="s">
        <v>351</v>
      </c>
      <c r="B79" s="325" t="s">
        <v>306</v>
      </c>
      <c r="C79" s="189" t="s">
        <v>343</v>
      </c>
      <c r="D79" s="203">
        <f>SUM(D80:D81)</f>
        <v>293927.7</v>
      </c>
      <c r="E79" s="203">
        <f>SUM(E80:E81)</f>
        <v>293927.7</v>
      </c>
    </row>
    <row r="80" spans="1:5" s="14" customFormat="1">
      <c r="A80" s="322"/>
      <c r="B80" s="322"/>
      <c r="C80" s="190" t="s">
        <v>344</v>
      </c>
      <c r="D80" s="203">
        <f>96754.8</f>
        <v>96754.8</v>
      </c>
      <c r="E80" s="203">
        <f>96754.8</f>
        <v>96754.8</v>
      </c>
    </row>
    <row r="81" spans="1:5" s="14" customFormat="1">
      <c r="A81" s="322"/>
      <c r="B81" s="322"/>
      <c r="C81" s="190" t="s">
        <v>345</v>
      </c>
      <c r="D81" s="203">
        <v>197172.9</v>
      </c>
      <c r="E81" s="203">
        <v>197172.9</v>
      </c>
    </row>
    <row r="82" spans="1:5" s="14" customFormat="1">
      <c r="A82" s="325" t="s">
        <v>128</v>
      </c>
      <c r="B82" s="325" t="s">
        <v>307</v>
      </c>
      <c r="C82" s="189" t="s">
        <v>343</v>
      </c>
      <c r="D82" s="203">
        <f>D83</f>
        <v>4013.3</v>
      </c>
      <c r="E82" s="203">
        <f>E83</f>
        <v>4013.3</v>
      </c>
    </row>
    <row r="83" spans="1:5" s="14" customFormat="1">
      <c r="A83" s="322"/>
      <c r="B83" s="322"/>
      <c r="C83" s="190" t="s">
        <v>344</v>
      </c>
      <c r="D83" s="203">
        <v>4013.3</v>
      </c>
      <c r="E83" s="203">
        <v>4013.3</v>
      </c>
    </row>
    <row r="84" spans="1:5" s="14" customFormat="1">
      <c r="A84" s="325" t="s">
        <v>352</v>
      </c>
      <c r="B84" s="325" t="s">
        <v>319</v>
      </c>
      <c r="C84" s="189" t="s">
        <v>343</v>
      </c>
      <c r="D84" s="203">
        <f>SUM(D85:D86)</f>
        <v>5912.5</v>
      </c>
      <c r="E84" s="203">
        <f>SUM(E85:E86)</f>
        <v>5554.7000000000007</v>
      </c>
    </row>
    <row r="85" spans="1:5" s="14" customFormat="1">
      <c r="A85" s="322"/>
      <c r="B85" s="322"/>
      <c r="C85" s="190" t="s">
        <v>345</v>
      </c>
      <c r="D85" s="203">
        <f>4729.9+0.1</f>
        <v>4730</v>
      </c>
      <c r="E85" s="204">
        <v>4443.8</v>
      </c>
    </row>
    <row r="86" spans="1:5" s="14" customFormat="1">
      <c r="A86" s="322"/>
      <c r="B86" s="322"/>
      <c r="C86" s="190" t="s">
        <v>344</v>
      </c>
      <c r="D86" s="203">
        <v>1182.5</v>
      </c>
      <c r="E86" s="204">
        <v>1110.9000000000001</v>
      </c>
    </row>
    <row r="87" spans="1:5" s="14" customFormat="1">
      <c r="A87" s="325" t="s">
        <v>353</v>
      </c>
      <c r="B87" s="325" t="s">
        <v>356</v>
      </c>
      <c r="C87" s="191" t="s">
        <v>343</v>
      </c>
      <c r="D87" s="203">
        <f>D88</f>
        <v>37562.5</v>
      </c>
      <c r="E87" s="203">
        <f>E88</f>
        <v>37523.599999999999</v>
      </c>
    </row>
    <row r="88" spans="1:5" s="14" customFormat="1">
      <c r="A88" s="325"/>
      <c r="B88" s="325"/>
      <c r="C88" s="190" t="s">
        <v>344</v>
      </c>
      <c r="D88" s="203">
        <v>37562.5</v>
      </c>
      <c r="E88" s="204">
        <v>37523.599999999999</v>
      </c>
    </row>
    <row r="89" spans="1:5" s="14" customFormat="1">
      <c r="A89" s="325" t="s">
        <v>357</v>
      </c>
      <c r="B89" s="325" t="s">
        <v>310</v>
      </c>
      <c r="C89" s="189" t="s">
        <v>343</v>
      </c>
      <c r="D89" s="203">
        <f>D90+D91</f>
        <v>2000</v>
      </c>
      <c r="E89" s="203">
        <f>E90+E91</f>
        <v>2000</v>
      </c>
    </row>
    <row r="90" spans="1:5" s="14" customFormat="1">
      <c r="A90" s="322"/>
      <c r="B90" s="322"/>
      <c r="C90" s="190" t="s">
        <v>345</v>
      </c>
      <c r="D90" s="203">
        <v>1900</v>
      </c>
      <c r="E90" s="203">
        <v>1900</v>
      </c>
    </row>
    <row r="91" spans="1:5" s="14" customFormat="1">
      <c r="A91" s="322"/>
      <c r="B91" s="322"/>
      <c r="C91" s="190" t="s">
        <v>344</v>
      </c>
      <c r="D91" s="203">
        <v>100</v>
      </c>
      <c r="E91" s="203">
        <v>100</v>
      </c>
    </row>
    <row r="92" spans="1:5" s="14" customFormat="1" ht="27" customHeight="1">
      <c r="A92" s="324" t="s">
        <v>132</v>
      </c>
      <c r="B92" s="324" t="s">
        <v>311</v>
      </c>
      <c r="C92" s="190" t="s">
        <v>343</v>
      </c>
      <c r="D92" s="203">
        <f>D93</f>
        <v>9958.2000000000007</v>
      </c>
      <c r="E92" s="203">
        <f t="shared" ref="E92" si="4">E93</f>
        <v>9958.2000000000007</v>
      </c>
    </row>
    <row r="93" spans="1:5" s="14" customFormat="1" ht="33" customHeight="1">
      <c r="A93" s="324"/>
      <c r="B93" s="324"/>
      <c r="C93" s="190" t="s">
        <v>344</v>
      </c>
      <c r="D93" s="203">
        <v>9958.2000000000007</v>
      </c>
      <c r="E93" s="203">
        <v>9958.2000000000007</v>
      </c>
    </row>
    <row r="94" spans="1:5" s="14" customFormat="1">
      <c r="A94" s="324" t="s">
        <v>146</v>
      </c>
      <c r="B94" s="324" t="s">
        <v>304</v>
      </c>
      <c r="C94" s="190" t="s">
        <v>343</v>
      </c>
      <c r="D94" s="203">
        <f>D95</f>
        <v>500</v>
      </c>
      <c r="E94" s="203">
        <f t="shared" ref="E94" si="5">E95</f>
        <v>500</v>
      </c>
    </row>
    <row r="95" spans="1:5" s="14" customFormat="1">
      <c r="A95" s="324"/>
      <c r="B95" s="324"/>
      <c r="C95" s="190" t="s">
        <v>344</v>
      </c>
      <c r="D95" s="203">
        <v>500</v>
      </c>
      <c r="E95" s="203">
        <v>500</v>
      </c>
    </row>
    <row r="96" spans="1:5" s="14" customFormat="1">
      <c r="A96" s="325" t="s">
        <v>190</v>
      </c>
      <c r="B96" s="325" t="s">
        <v>274</v>
      </c>
      <c r="C96" s="191" t="s">
        <v>343</v>
      </c>
      <c r="D96" s="203">
        <f>D97+D98</f>
        <v>555.1</v>
      </c>
      <c r="E96" s="203">
        <f>E97+E98</f>
        <v>555.1</v>
      </c>
    </row>
    <row r="97" spans="1:5" s="14" customFormat="1">
      <c r="A97" s="322"/>
      <c r="B97" s="322"/>
      <c r="C97" s="190" t="s">
        <v>344</v>
      </c>
      <c r="D97" s="203">
        <v>0.1</v>
      </c>
      <c r="E97" s="203">
        <v>0.1</v>
      </c>
    </row>
    <row r="98" spans="1:5" s="14" customFormat="1">
      <c r="A98" s="322"/>
      <c r="B98" s="322"/>
      <c r="C98" s="190" t="s">
        <v>345</v>
      </c>
      <c r="D98" s="203">
        <v>555</v>
      </c>
      <c r="E98" s="203">
        <v>555</v>
      </c>
    </row>
    <row r="99" spans="1:5" s="14" customFormat="1">
      <c r="A99" s="327" t="s">
        <v>256</v>
      </c>
      <c r="B99" s="327" t="s">
        <v>287</v>
      </c>
      <c r="C99" s="139" t="s">
        <v>68</v>
      </c>
      <c r="D99" s="202">
        <v>24991.599999999999</v>
      </c>
      <c r="E99" s="202">
        <v>24985.599999999999</v>
      </c>
    </row>
    <row r="100" spans="1:5" s="14" customFormat="1">
      <c r="A100" s="328"/>
      <c r="B100" s="333"/>
      <c r="C100" s="140" t="s">
        <v>69</v>
      </c>
      <c r="D100" s="196">
        <v>24991.599999999999</v>
      </c>
      <c r="E100" s="196">
        <v>24985.599999999999</v>
      </c>
    </row>
    <row r="101" spans="1:5" s="14" customFormat="1">
      <c r="A101" s="328"/>
      <c r="B101" s="333"/>
      <c r="C101" s="140" t="s">
        <v>70</v>
      </c>
      <c r="D101" s="196">
        <v>0</v>
      </c>
      <c r="E101" s="196">
        <v>0</v>
      </c>
    </row>
    <row r="102" spans="1:5" s="14" customFormat="1">
      <c r="A102" s="328"/>
      <c r="B102" s="333"/>
      <c r="C102" s="140" t="s">
        <v>71</v>
      </c>
      <c r="D102" s="196">
        <v>0</v>
      </c>
      <c r="E102" s="196">
        <v>0</v>
      </c>
    </row>
    <row r="103" spans="1:5" s="14" customFormat="1" ht="30">
      <c r="A103" s="328"/>
      <c r="B103" s="333"/>
      <c r="C103" s="140" t="s">
        <v>72</v>
      </c>
      <c r="D103" s="196">
        <v>0</v>
      </c>
      <c r="E103" s="196">
        <v>0</v>
      </c>
    </row>
    <row r="104" spans="1:5" s="14" customFormat="1">
      <c r="A104" s="329"/>
      <c r="B104" s="334"/>
      <c r="C104" s="140" t="s">
        <v>73</v>
      </c>
      <c r="D104" s="196">
        <v>0</v>
      </c>
      <c r="E104" s="196">
        <v>0</v>
      </c>
    </row>
    <row r="105" spans="1:5" s="14" customFormat="1">
      <c r="A105" s="324" t="s">
        <v>348</v>
      </c>
      <c r="B105" s="324" t="s">
        <v>135</v>
      </c>
      <c r="C105" s="190" t="s">
        <v>344</v>
      </c>
      <c r="D105" s="203">
        <v>527.20000000000005</v>
      </c>
      <c r="E105" s="203">
        <v>527.20000000000005</v>
      </c>
    </row>
    <row r="106" spans="1:5" s="14" customFormat="1">
      <c r="A106" s="324"/>
      <c r="B106" s="324"/>
      <c r="C106" s="189" t="s">
        <v>343</v>
      </c>
      <c r="D106" s="203">
        <f>D105</f>
        <v>527.20000000000005</v>
      </c>
      <c r="E106" s="203">
        <f>E105</f>
        <v>527.20000000000005</v>
      </c>
    </row>
    <row r="107" spans="1:5" s="14" customFormat="1">
      <c r="A107" s="324" t="s">
        <v>350</v>
      </c>
      <c r="B107" s="324" t="s">
        <v>131</v>
      </c>
      <c r="C107" s="191" t="s">
        <v>343</v>
      </c>
      <c r="D107" s="203">
        <f>D108</f>
        <v>26</v>
      </c>
      <c r="E107" s="203">
        <f>E108</f>
        <v>20</v>
      </c>
    </row>
    <row r="108" spans="1:5" s="14" customFormat="1">
      <c r="A108" s="324"/>
      <c r="B108" s="324"/>
      <c r="C108" s="190" t="s">
        <v>344</v>
      </c>
      <c r="D108" s="203">
        <v>26</v>
      </c>
      <c r="E108" s="203">
        <v>20</v>
      </c>
    </row>
    <row r="109" spans="1:5" s="14" customFormat="1" ht="15" customHeight="1">
      <c r="A109" s="324" t="s">
        <v>351</v>
      </c>
      <c r="B109" s="324" t="s">
        <v>306</v>
      </c>
      <c r="C109" s="190" t="s">
        <v>344</v>
      </c>
      <c r="D109" s="203">
        <v>18621.400000000001</v>
      </c>
      <c r="E109" s="203">
        <v>18621.400000000001</v>
      </c>
    </row>
    <row r="110" spans="1:5" s="14" customFormat="1">
      <c r="A110" s="324"/>
      <c r="B110" s="322"/>
      <c r="C110" s="189" t="s">
        <v>343</v>
      </c>
      <c r="D110" s="203">
        <f>D109</f>
        <v>18621.400000000001</v>
      </c>
      <c r="E110" s="203">
        <f>E109</f>
        <v>18621.400000000001</v>
      </c>
    </row>
    <row r="111" spans="1:5" s="14" customFormat="1" ht="27.75" customHeight="1">
      <c r="A111" s="324" t="s">
        <v>128</v>
      </c>
      <c r="B111" s="324" t="s">
        <v>307</v>
      </c>
      <c r="C111" s="191" t="s">
        <v>343</v>
      </c>
      <c r="D111" s="203">
        <f>D112</f>
        <v>353.20000000000005</v>
      </c>
      <c r="E111" s="203">
        <f>E112</f>
        <v>353.20000000000005</v>
      </c>
    </row>
    <row r="112" spans="1:5" s="14" customFormat="1" ht="30.75" customHeight="1">
      <c r="A112" s="324"/>
      <c r="B112" s="324"/>
      <c r="C112" s="190" t="s">
        <v>344</v>
      </c>
      <c r="D112" s="203">
        <f>353.1+0.1</f>
        <v>353.20000000000005</v>
      </c>
      <c r="E112" s="203">
        <f>353.1+0.1</f>
        <v>353.20000000000005</v>
      </c>
    </row>
    <row r="113" spans="1:5" s="14" customFormat="1" ht="35.25" customHeight="1">
      <c r="A113" s="324" t="s">
        <v>352</v>
      </c>
      <c r="B113" s="324" t="s">
        <v>312</v>
      </c>
      <c r="C113" s="190" t="s">
        <v>344</v>
      </c>
      <c r="D113" s="203">
        <v>5463.8</v>
      </c>
      <c r="E113" s="203">
        <v>5463.8</v>
      </c>
    </row>
    <row r="114" spans="1:5" s="14" customFormat="1" ht="41.25" customHeight="1">
      <c r="A114" s="324"/>
      <c r="B114" s="322"/>
      <c r="C114" s="189" t="s">
        <v>343</v>
      </c>
      <c r="D114" s="203">
        <f>D113</f>
        <v>5463.8</v>
      </c>
      <c r="E114" s="203">
        <f>E113</f>
        <v>5463.8</v>
      </c>
    </row>
    <row r="115" spans="1:5" s="14" customFormat="1">
      <c r="A115" s="327" t="s">
        <v>257</v>
      </c>
      <c r="B115" s="327" t="s">
        <v>288</v>
      </c>
      <c r="C115" s="139" t="s">
        <v>68</v>
      </c>
      <c r="D115" s="202">
        <v>188.3</v>
      </c>
      <c r="E115" s="202">
        <v>188.3</v>
      </c>
    </row>
    <row r="116" spans="1:5" s="14" customFormat="1">
      <c r="A116" s="328"/>
      <c r="B116" s="333"/>
      <c r="C116" s="140" t="s">
        <v>69</v>
      </c>
      <c r="D116" s="196">
        <v>188.3</v>
      </c>
      <c r="E116" s="196">
        <v>188.3</v>
      </c>
    </row>
    <row r="117" spans="1:5" s="14" customFormat="1">
      <c r="A117" s="328"/>
      <c r="B117" s="333"/>
      <c r="C117" s="140" t="s">
        <v>70</v>
      </c>
      <c r="D117" s="196">
        <v>0</v>
      </c>
      <c r="E117" s="196">
        <v>0</v>
      </c>
    </row>
    <row r="118" spans="1:5" s="14" customFormat="1">
      <c r="A118" s="328"/>
      <c r="B118" s="333"/>
      <c r="C118" s="140" t="s">
        <v>71</v>
      </c>
      <c r="D118" s="196">
        <v>0</v>
      </c>
      <c r="E118" s="196">
        <v>0</v>
      </c>
    </row>
    <row r="119" spans="1:5" s="14" customFormat="1">
      <c r="A119" s="329"/>
      <c r="B119" s="334"/>
      <c r="C119" s="140" t="s">
        <v>73</v>
      </c>
      <c r="D119" s="196">
        <v>0</v>
      </c>
      <c r="E119" s="196">
        <v>0</v>
      </c>
    </row>
    <row r="120" spans="1:5" s="14" customFormat="1" ht="15" customHeight="1">
      <c r="A120" s="324" t="s">
        <v>348</v>
      </c>
      <c r="B120" s="324" t="s">
        <v>313</v>
      </c>
      <c r="C120" s="190" t="s">
        <v>344</v>
      </c>
      <c r="D120" s="203">
        <v>123.5</v>
      </c>
      <c r="E120" s="203">
        <v>123.5</v>
      </c>
    </row>
    <row r="121" spans="1:5" s="14" customFormat="1">
      <c r="A121" s="324"/>
      <c r="B121" s="324"/>
      <c r="C121" s="189" t="s">
        <v>343</v>
      </c>
      <c r="D121" s="203">
        <f>D120</f>
        <v>123.5</v>
      </c>
      <c r="E121" s="203">
        <f>E120</f>
        <v>123.5</v>
      </c>
    </row>
    <row r="122" spans="1:5" s="14" customFormat="1" ht="15" customHeight="1">
      <c r="A122" s="324" t="s">
        <v>349</v>
      </c>
      <c r="B122" s="324" t="s">
        <v>314</v>
      </c>
      <c r="C122" s="190" t="s">
        <v>344</v>
      </c>
      <c r="D122" s="203">
        <v>64.8</v>
      </c>
      <c r="E122" s="203">
        <v>64.8</v>
      </c>
    </row>
    <row r="123" spans="1:5" s="14" customFormat="1">
      <c r="A123" s="324"/>
      <c r="B123" s="322"/>
      <c r="C123" s="189" t="s">
        <v>343</v>
      </c>
      <c r="D123" s="203">
        <f>D122</f>
        <v>64.8</v>
      </c>
      <c r="E123" s="203">
        <f>E122</f>
        <v>64.8</v>
      </c>
    </row>
    <row r="124" spans="1:5" s="14" customFormat="1">
      <c r="A124" s="327" t="s">
        <v>258</v>
      </c>
      <c r="B124" s="327" t="s">
        <v>289</v>
      </c>
      <c r="C124" s="139" t="s">
        <v>68</v>
      </c>
      <c r="D124" s="202">
        <v>18694.400000000001</v>
      </c>
      <c r="E124" s="207">
        <v>18164.099999999999</v>
      </c>
    </row>
    <row r="125" spans="1:5" s="14" customFormat="1">
      <c r="A125" s="328"/>
      <c r="B125" s="333"/>
      <c r="C125" s="140" t="s">
        <v>69</v>
      </c>
      <c r="D125" s="196">
        <v>14650.6</v>
      </c>
      <c r="E125" s="197">
        <v>14505.6</v>
      </c>
    </row>
    <row r="126" spans="1:5" s="14" customFormat="1">
      <c r="A126" s="328"/>
      <c r="B126" s="333"/>
      <c r="C126" s="140" t="s">
        <v>70</v>
      </c>
      <c r="D126" s="196">
        <v>0</v>
      </c>
      <c r="E126" s="208">
        <v>0</v>
      </c>
    </row>
    <row r="127" spans="1:5" s="14" customFormat="1">
      <c r="A127" s="328"/>
      <c r="B127" s="333"/>
      <c r="C127" s="140" t="s">
        <v>71</v>
      </c>
      <c r="D127" s="196">
        <v>4043.8</v>
      </c>
      <c r="E127" s="208">
        <v>3658.5</v>
      </c>
    </row>
    <row r="128" spans="1:5" s="14" customFormat="1" ht="30">
      <c r="A128" s="328"/>
      <c r="B128" s="333"/>
      <c r="C128" s="140" t="s">
        <v>72</v>
      </c>
      <c r="D128" s="196">
        <v>0</v>
      </c>
      <c r="E128" s="208">
        <v>0</v>
      </c>
    </row>
    <row r="129" spans="1:5" s="14" customFormat="1">
      <c r="A129" s="329"/>
      <c r="B129" s="334"/>
      <c r="C129" s="140" t="s">
        <v>73</v>
      </c>
      <c r="D129" s="196">
        <v>0</v>
      </c>
      <c r="E129" s="208">
        <v>0</v>
      </c>
    </row>
    <row r="130" spans="1:5" s="14" customFormat="1" ht="32.25" customHeight="1">
      <c r="A130" s="324" t="s">
        <v>348</v>
      </c>
      <c r="B130" s="324" t="s">
        <v>147</v>
      </c>
      <c r="C130" s="190" t="s">
        <v>343</v>
      </c>
      <c r="D130" s="203">
        <f>D131</f>
        <v>11989.8</v>
      </c>
      <c r="E130" s="203">
        <f>E131</f>
        <v>11858.9</v>
      </c>
    </row>
    <row r="131" spans="1:5" s="14" customFormat="1" ht="26.25" customHeight="1">
      <c r="A131" s="324"/>
      <c r="B131" s="322"/>
      <c r="C131" s="190" t="s">
        <v>344</v>
      </c>
      <c r="D131" s="203">
        <v>11989.8</v>
      </c>
      <c r="E131" s="204">
        <v>11858.9</v>
      </c>
    </row>
    <row r="132" spans="1:5" s="14" customFormat="1">
      <c r="A132" s="324" t="s">
        <v>349</v>
      </c>
      <c r="B132" s="324" t="s">
        <v>148</v>
      </c>
      <c r="C132" s="190" t="s">
        <v>344</v>
      </c>
      <c r="D132" s="203">
        <f>1301.7+194+821</f>
        <v>2316.6999999999998</v>
      </c>
      <c r="E132" s="204">
        <f>1301.7+179.9+821</f>
        <v>2302.6000000000004</v>
      </c>
    </row>
    <row r="133" spans="1:5" s="14" customFormat="1">
      <c r="A133" s="324"/>
      <c r="B133" s="324"/>
      <c r="C133" s="190" t="s">
        <v>345</v>
      </c>
      <c r="D133" s="203">
        <v>4043.8</v>
      </c>
      <c r="E133" s="204">
        <v>3658.5</v>
      </c>
    </row>
    <row r="134" spans="1:5" s="14" customFormat="1" ht="21.75" customHeight="1">
      <c r="A134" s="324"/>
      <c r="B134" s="324"/>
      <c r="C134" s="189" t="s">
        <v>343</v>
      </c>
      <c r="D134" s="203">
        <f>SUM(D132:D133)</f>
        <v>6360.5</v>
      </c>
      <c r="E134" s="203">
        <f>SUM(E132:E133)</f>
        <v>5961.1</v>
      </c>
    </row>
    <row r="135" spans="1:5" s="14" customFormat="1" ht="33" customHeight="1">
      <c r="A135" s="324" t="s">
        <v>350</v>
      </c>
      <c r="B135" s="324" t="s">
        <v>315</v>
      </c>
      <c r="C135" s="190" t="s">
        <v>344</v>
      </c>
      <c r="D135" s="203">
        <v>344.1</v>
      </c>
      <c r="E135" s="203">
        <v>344.1</v>
      </c>
    </row>
    <row r="136" spans="1:5" s="14" customFormat="1" ht="30.75" customHeight="1">
      <c r="A136" s="324"/>
      <c r="B136" s="324"/>
      <c r="C136" s="189" t="s">
        <v>343</v>
      </c>
      <c r="D136" s="203">
        <f>D135</f>
        <v>344.1</v>
      </c>
      <c r="E136" s="203">
        <f>E135</f>
        <v>344.1</v>
      </c>
    </row>
    <row r="137" spans="1:5" s="14" customFormat="1">
      <c r="A137" s="327" t="s">
        <v>259</v>
      </c>
      <c r="B137" s="327" t="s">
        <v>282</v>
      </c>
      <c r="C137" s="139" t="s">
        <v>68</v>
      </c>
      <c r="D137" s="202">
        <v>0</v>
      </c>
      <c r="E137" s="202">
        <v>0</v>
      </c>
    </row>
    <row r="138" spans="1:5" s="14" customFormat="1">
      <c r="A138" s="328"/>
      <c r="B138" s="333"/>
      <c r="C138" s="140" t="s">
        <v>69</v>
      </c>
      <c r="D138" s="196">
        <v>0</v>
      </c>
      <c r="E138" s="196">
        <v>0</v>
      </c>
    </row>
    <row r="139" spans="1:5" s="14" customFormat="1">
      <c r="A139" s="328"/>
      <c r="B139" s="333"/>
      <c r="C139" s="140" t="s">
        <v>70</v>
      </c>
      <c r="D139" s="196">
        <v>0</v>
      </c>
      <c r="E139" s="196">
        <v>0</v>
      </c>
    </row>
    <row r="140" spans="1:5" s="14" customFormat="1">
      <c r="A140" s="328"/>
      <c r="B140" s="333"/>
      <c r="C140" s="140" t="s">
        <v>71</v>
      </c>
      <c r="D140" s="196">
        <v>0</v>
      </c>
      <c r="E140" s="196">
        <v>0</v>
      </c>
    </row>
    <row r="141" spans="1:5" s="14" customFormat="1" ht="19.5" customHeight="1">
      <c r="A141" s="328"/>
      <c r="B141" s="333"/>
      <c r="C141" s="140" t="s">
        <v>72</v>
      </c>
      <c r="D141" s="196">
        <v>0</v>
      </c>
      <c r="E141" s="196">
        <v>0</v>
      </c>
    </row>
    <row r="142" spans="1:5" s="14" customFormat="1">
      <c r="A142" s="329"/>
      <c r="B142" s="334"/>
      <c r="C142" s="140" t="s">
        <v>73</v>
      </c>
      <c r="D142" s="196">
        <v>0</v>
      </c>
      <c r="E142" s="196">
        <v>0</v>
      </c>
    </row>
    <row r="143" spans="1:5" s="14" customFormat="1">
      <c r="A143" s="327" t="s">
        <v>260</v>
      </c>
      <c r="B143" s="327" t="s">
        <v>283</v>
      </c>
      <c r="C143" s="139" t="s">
        <v>68</v>
      </c>
      <c r="D143" s="202">
        <v>339312.2</v>
      </c>
      <c r="E143" s="202">
        <v>337900.1</v>
      </c>
    </row>
    <row r="144" spans="1:5" s="14" customFormat="1">
      <c r="A144" s="328"/>
      <c r="B144" s="333"/>
      <c r="C144" s="140" t="s">
        <v>69</v>
      </c>
      <c r="D144" s="196">
        <v>8233.5</v>
      </c>
      <c r="E144" s="196">
        <v>8233.2000000000007</v>
      </c>
    </row>
    <row r="145" spans="1:5" s="14" customFormat="1">
      <c r="A145" s="328"/>
      <c r="B145" s="333"/>
      <c r="C145" s="140" t="s">
        <v>70</v>
      </c>
      <c r="D145" s="196">
        <v>248308.8</v>
      </c>
      <c r="E145" s="196">
        <v>247250</v>
      </c>
    </row>
    <row r="146" spans="1:5" s="14" customFormat="1">
      <c r="A146" s="328"/>
      <c r="B146" s="333"/>
      <c r="C146" s="140" t="s">
        <v>71</v>
      </c>
      <c r="D146" s="196">
        <v>82769.899999999994</v>
      </c>
      <c r="E146" s="196">
        <v>82416.899999999994</v>
      </c>
    </row>
    <row r="147" spans="1:5" s="14" customFormat="1" ht="20.25" customHeight="1">
      <c r="A147" s="328"/>
      <c r="B147" s="333"/>
      <c r="C147" s="140" t="s">
        <v>72</v>
      </c>
      <c r="D147" s="196">
        <v>0</v>
      </c>
      <c r="E147" s="196">
        <v>0</v>
      </c>
    </row>
    <row r="148" spans="1:5" s="14" customFormat="1">
      <c r="A148" s="329"/>
      <c r="B148" s="334"/>
      <c r="C148" s="140" t="s">
        <v>73</v>
      </c>
      <c r="D148" s="196">
        <v>0</v>
      </c>
      <c r="E148" s="196">
        <v>0</v>
      </c>
    </row>
    <row r="149" spans="1:5">
      <c r="A149" s="324" t="s">
        <v>348</v>
      </c>
      <c r="B149" s="324" t="s">
        <v>231</v>
      </c>
      <c r="C149" s="190" t="s">
        <v>344</v>
      </c>
      <c r="D149" s="203">
        <v>8167.3</v>
      </c>
      <c r="E149" s="203">
        <v>8167.3</v>
      </c>
    </row>
    <row r="150" spans="1:5">
      <c r="A150" s="324"/>
      <c r="B150" s="324"/>
      <c r="C150" s="189" t="s">
        <v>343</v>
      </c>
      <c r="D150" s="203">
        <f>D149</f>
        <v>8167.3</v>
      </c>
      <c r="E150" s="203">
        <f>E149</f>
        <v>8167.3</v>
      </c>
    </row>
    <row r="151" spans="1:5">
      <c r="A151" s="325" t="s">
        <v>350</v>
      </c>
      <c r="B151" s="325" t="s">
        <v>305</v>
      </c>
      <c r="C151" s="191" t="s">
        <v>343</v>
      </c>
      <c r="D151" s="203">
        <f>SUM(D152:D154)</f>
        <v>331144.90000000002</v>
      </c>
      <c r="E151" s="203">
        <f>SUM(E152:E154)</f>
        <v>329732.8</v>
      </c>
    </row>
    <row r="152" spans="1:5">
      <c r="A152" s="322"/>
      <c r="B152" s="322"/>
      <c r="C152" s="190" t="s">
        <v>344</v>
      </c>
      <c r="D152" s="203">
        <v>66.2</v>
      </c>
      <c r="E152" s="203">
        <v>65.900000000000006</v>
      </c>
    </row>
    <row r="153" spans="1:5">
      <c r="A153" s="322"/>
      <c r="B153" s="322"/>
      <c r="C153" s="190" t="s">
        <v>70</v>
      </c>
      <c r="D153" s="203">
        <v>248308.8</v>
      </c>
      <c r="E153" s="203">
        <v>247250</v>
      </c>
    </row>
    <row r="154" spans="1:5" ht="17.25" customHeight="1">
      <c r="A154" s="322"/>
      <c r="B154" s="322"/>
      <c r="C154" s="190" t="s">
        <v>345</v>
      </c>
      <c r="D154" s="203">
        <f>82769.8+0.1</f>
        <v>82769.900000000009</v>
      </c>
      <c r="E154" s="203">
        <v>82416.899999999994</v>
      </c>
    </row>
    <row r="156" spans="1:5">
      <c r="A156" s="332" t="s">
        <v>74</v>
      </c>
      <c r="B156" s="332"/>
      <c r="C156" s="332"/>
      <c r="D156" s="332"/>
      <c r="E156" s="332"/>
    </row>
    <row r="157" spans="1:5">
      <c r="A157" s="330" t="s">
        <v>75</v>
      </c>
      <c r="B157" s="330"/>
      <c r="C157" s="330"/>
      <c r="D157" s="330"/>
      <c r="E157" s="330"/>
    </row>
  </sheetData>
  <mergeCells count="99">
    <mergeCell ref="A157:E157"/>
    <mergeCell ref="A1:E1"/>
    <mergeCell ref="B5:B9"/>
    <mergeCell ref="A156:E156"/>
    <mergeCell ref="B10:B15"/>
    <mergeCell ref="B124:B129"/>
    <mergeCell ref="B137:B142"/>
    <mergeCell ref="B143:B148"/>
    <mergeCell ref="B68:B73"/>
    <mergeCell ref="B99:B104"/>
    <mergeCell ref="B115:B119"/>
    <mergeCell ref="A5:A9"/>
    <mergeCell ref="A137:A142"/>
    <mergeCell ref="A143:A148"/>
    <mergeCell ref="A10:A15"/>
    <mergeCell ref="A68:A73"/>
    <mergeCell ref="A99:A104"/>
    <mergeCell ref="A115:A119"/>
    <mergeCell ref="A124:A129"/>
    <mergeCell ref="A51:A53"/>
    <mergeCell ref="A54:A56"/>
    <mergeCell ref="A65:A67"/>
    <mergeCell ref="A82:A83"/>
    <mergeCell ref="A84:A86"/>
    <mergeCell ref="A87:A88"/>
    <mergeCell ref="A89:A91"/>
    <mergeCell ref="A92:A93"/>
    <mergeCell ref="A94:A95"/>
    <mergeCell ref="A96:A98"/>
    <mergeCell ref="A105:A106"/>
    <mergeCell ref="A107:A108"/>
    <mergeCell ref="A109:A110"/>
    <mergeCell ref="A48:A50"/>
    <mergeCell ref="A46:A47"/>
    <mergeCell ref="A74:A76"/>
    <mergeCell ref="A77:A78"/>
    <mergeCell ref="A79:A81"/>
    <mergeCell ref="B16:B18"/>
    <mergeCell ref="B19:B20"/>
    <mergeCell ref="B21:B24"/>
    <mergeCell ref="B25:B26"/>
    <mergeCell ref="B27:B29"/>
    <mergeCell ref="B30:B31"/>
    <mergeCell ref="B32:B34"/>
    <mergeCell ref="B35:B38"/>
    <mergeCell ref="B39:B41"/>
    <mergeCell ref="B42:B43"/>
    <mergeCell ref="B44:B45"/>
    <mergeCell ref="B57:B60"/>
    <mergeCell ref="B61:B64"/>
    <mergeCell ref="B51:B53"/>
    <mergeCell ref="B54:B56"/>
    <mergeCell ref="B65:B67"/>
    <mergeCell ref="B48:B50"/>
    <mergeCell ref="B46:B47"/>
    <mergeCell ref="A16:A18"/>
    <mergeCell ref="A19:A20"/>
    <mergeCell ref="A21:A24"/>
    <mergeCell ref="A25:A26"/>
    <mergeCell ref="A27:A29"/>
    <mergeCell ref="A30:A31"/>
    <mergeCell ref="A32:A34"/>
    <mergeCell ref="A35:A38"/>
    <mergeCell ref="A39:A41"/>
    <mergeCell ref="A42:A43"/>
    <mergeCell ref="A44:A45"/>
    <mergeCell ref="A57:A60"/>
    <mergeCell ref="A61:A64"/>
    <mergeCell ref="B74:B76"/>
    <mergeCell ref="B77:B78"/>
    <mergeCell ref="B79:B81"/>
    <mergeCell ref="B82:B83"/>
    <mergeCell ref="B84:B86"/>
    <mergeCell ref="B87:B88"/>
    <mergeCell ref="B89:B91"/>
    <mergeCell ref="B92:B93"/>
    <mergeCell ref="B94:B95"/>
    <mergeCell ref="B96:B98"/>
    <mergeCell ref="B105:B106"/>
    <mergeCell ref="B107:B108"/>
    <mergeCell ref="B109:B110"/>
    <mergeCell ref="B111:B112"/>
    <mergeCell ref="B113:B114"/>
    <mergeCell ref="A111:A112"/>
    <mergeCell ref="A113:A114"/>
    <mergeCell ref="A130:A131"/>
    <mergeCell ref="A132:A134"/>
    <mergeCell ref="A135:A136"/>
    <mergeCell ref="B120:B121"/>
    <mergeCell ref="B122:B123"/>
    <mergeCell ref="A120:A121"/>
    <mergeCell ref="A122:A123"/>
    <mergeCell ref="B130:B131"/>
    <mergeCell ref="B149:B150"/>
    <mergeCell ref="B151:B154"/>
    <mergeCell ref="A149:A150"/>
    <mergeCell ref="A151:A154"/>
    <mergeCell ref="B132:B134"/>
    <mergeCell ref="B135:B13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19"/>
  <sheetViews>
    <sheetView view="pageBreakPreview" zoomScaleSheetLayoutView="100" workbookViewId="0">
      <selection activeCell="C15" sqref="C15"/>
    </sheetView>
  </sheetViews>
  <sheetFormatPr defaultRowHeight="15"/>
  <cols>
    <col min="1" max="1" width="33.7109375" style="8" customWidth="1"/>
    <col min="2" max="2" width="13.42578125" style="119" customWidth="1"/>
    <col min="3" max="3" width="14" style="119" customWidth="1"/>
    <col min="4" max="4" width="23.7109375" style="119" customWidth="1"/>
    <col min="5" max="5" width="16.42578125" style="119" customWidth="1"/>
    <col min="6" max="6" width="14.85546875" style="119" customWidth="1"/>
    <col min="7" max="7" width="13.28515625" style="8" customWidth="1"/>
    <col min="8" max="16384" width="9.140625" style="8"/>
  </cols>
  <sheetData>
    <row r="1" spans="1:7" ht="31.5" customHeight="1">
      <c r="A1" s="291" t="s">
        <v>76</v>
      </c>
      <c r="B1" s="291"/>
      <c r="C1" s="291"/>
      <c r="D1" s="291"/>
      <c r="E1" s="291"/>
      <c r="F1" s="291"/>
      <c r="G1" s="13"/>
    </row>
    <row r="2" spans="1:7">
      <c r="F2" s="120" t="s">
        <v>77</v>
      </c>
      <c r="G2" s="7"/>
    </row>
    <row r="3" spans="1:7" ht="31.5" customHeight="1">
      <c r="A3" s="292" t="s">
        <v>78</v>
      </c>
      <c r="B3" s="295" t="s">
        <v>79</v>
      </c>
      <c r="C3" s="295"/>
      <c r="D3" s="295" t="s">
        <v>80</v>
      </c>
      <c r="E3" s="295"/>
      <c r="F3" s="295"/>
    </row>
    <row r="4" spans="1:7" ht="76.5" customHeight="1">
      <c r="A4" s="292"/>
      <c r="B4" s="211" t="s">
        <v>0</v>
      </c>
      <c r="C4" s="211" t="s">
        <v>1</v>
      </c>
      <c r="D4" s="211" t="s">
        <v>81</v>
      </c>
      <c r="E4" s="211" t="s">
        <v>82</v>
      </c>
      <c r="F4" s="211" t="s">
        <v>54</v>
      </c>
    </row>
    <row r="5" spans="1:7">
      <c r="A5" s="210">
        <v>1</v>
      </c>
      <c r="B5" s="211">
        <v>2</v>
      </c>
      <c r="C5" s="211">
        <v>3</v>
      </c>
      <c r="D5" s="211">
        <v>4</v>
      </c>
      <c r="E5" s="211">
        <v>5</v>
      </c>
      <c r="F5" s="211">
        <v>6</v>
      </c>
    </row>
    <row r="6" spans="1:7" ht="30">
      <c r="A6" s="212" t="s">
        <v>83</v>
      </c>
      <c r="B6" s="335"/>
      <c r="C6" s="335"/>
      <c r="D6" s="335"/>
      <c r="E6" s="335"/>
      <c r="F6" s="335"/>
    </row>
    <row r="7" spans="1:7">
      <c r="A7" s="212" t="s">
        <v>84</v>
      </c>
      <c r="B7" s="335"/>
      <c r="C7" s="335"/>
      <c r="D7" s="335"/>
      <c r="E7" s="335"/>
      <c r="F7" s="335"/>
    </row>
    <row r="8" spans="1:7" ht="58.5" customHeight="1">
      <c r="A8" s="227" t="s">
        <v>290</v>
      </c>
      <c r="B8" s="121"/>
      <c r="C8" s="121"/>
      <c r="D8" s="133">
        <v>488399.7</v>
      </c>
      <c r="E8" s="132">
        <v>512100.9</v>
      </c>
      <c r="F8" s="132">
        <v>512100.9</v>
      </c>
    </row>
    <row r="9" spans="1:7">
      <c r="A9" s="170" t="s">
        <v>139</v>
      </c>
      <c r="B9" s="151">
        <v>3067</v>
      </c>
      <c r="C9" s="151">
        <v>3067</v>
      </c>
      <c r="D9" s="248"/>
      <c r="E9" s="228"/>
      <c r="F9" s="228"/>
    </row>
    <row r="10" spans="1:7" ht="45">
      <c r="A10" s="227" t="s">
        <v>291</v>
      </c>
      <c r="B10" s="229"/>
      <c r="C10" s="230"/>
      <c r="D10" s="133">
        <v>311568.5</v>
      </c>
      <c r="E10" s="132">
        <v>293927.7</v>
      </c>
      <c r="F10" s="132">
        <v>293927.7</v>
      </c>
    </row>
    <row r="11" spans="1:7" ht="60">
      <c r="A11" s="173" t="s">
        <v>366</v>
      </c>
      <c r="B11" s="250">
        <v>1191</v>
      </c>
      <c r="C11" s="151">
        <v>1286</v>
      </c>
      <c r="D11" s="228"/>
      <c r="E11" s="231"/>
      <c r="F11" s="228"/>
    </row>
    <row r="12" spans="1:7" ht="51.75" customHeight="1">
      <c r="A12" s="249" t="s">
        <v>452</v>
      </c>
      <c r="B12" s="232"/>
      <c r="C12" s="233"/>
      <c r="D12" s="236">
        <v>18363.7</v>
      </c>
      <c r="E12" s="132">
        <v>18621.400000000001</v>
      </c>
      <c r="F12" s="237">
        <v>18621.400000000001</v>
      </c>
    </row>
    <row r="13" spans="1:7" ht="105">
      <c r="A13" s="54" t="s">
        <v>367</v>
      </c>
      <c r="B13" s="121">
        <v>23.2</v>
      </c>
      <c r="C13" s="238">
        <v>23.4</v>
      </c>
      <c r="D13" s="234"/>
      <c r="E13" s="235"/>
      <c r="F13" s="235"/>
    </row>
    <row r="19" spans="4:4">
      <c r="D19" s="57" t="s">
        <v>116</v>
      </c>
    </row>
  </sheetData>
  <mergeCells count="6">
    <mergeCell ref="B7:F7"/>
    <mergeCell ref="A1:F1"/>
    <mergeCell ref="A3:A4"/>
    <mergeCell ref="B3:C3"/>
    <mergeCell ref="D3:F3"/>
    <mergeCell ref="B6:F6"/>
  </mergeCells>
  <pageMargins left="0.7" right="0.7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18"/>
  <sheetViews>
    <sheetView view="pageBreakPreview" topLeftCell="A3" zoomScaleNormal="100" zoomScaleSheetLayoutView="100" workbookViewId="0">
      <selection activeCell="B8" sqref="B8"/>
    </sheetView>
  </sheetViews>
  <sheetFormatPr defaultRowHeight="15"/>
  <cols>
    <col min="1" max="1" width="5.85546875" style="8" customWidth="1"/>
    <col min="2" max="2" width="31.140625" style="8" customWidth="1"/>
    <col min="3" max="3" width="7.7109375" style="8" customWidth="1"/>
    <col min="4" max="4" width="15.85546875" style="8" customWidth="1"/>
    <col min="5" max="5" width="16.42578125" style="8" customWidth="1"/>
    <col min="6" max="6" width="27.7109375" style="8" customWidth="1"/>
    <col min="7" max="7" width="42.28515625" style="8" customWidth="1"/>
    <col min="8" max="16384" width="9.140625" style="8"/>
  </cols>
  <sheetData>
    <row r="1" spans="1:7" ht="21" customHeight="1">
      <c r="A1" s="291" t="s">
        <v>85</v>
      </c>
      <c r="B1" s="291"/>
      <c r="C1" s="291"/>
      <c r="D1" s="291"/>
      <c r="E1" s="291"/>
      <c r="F1" s="291"/>
      <c r="G1" s="13"/>
    </row>
    <row r="2" spans="1:7">
      <c r="F2" s="7" t="s">
        <v>86</v>
      </c>
      <c r="G2" s="7"/>
    </row>
    <row r="3" spans="1:7" ht="82.5" customHeight="1">
      <c r="A3" s="292" t="s">
        <v>24</v>
      </c>
      <c r="B3" s="292" t="s">
        <v>87</v>
      </c>
      <c r="C3" s="292" t="s">
        <v>98</v>
      </c>
      <c r="D3" s="292" t="s">
        <v>88</v>
      </c>
      <c r="E3" s="292"/>
      <c r="F3" s="292" t="s">
        <v>89</v>
      </c>
    </row>
    <row r="4" spans="1:7" ht="18" customHeight="1">
      <c r="A4" s="292"/>
      <c r="B4" s="292"/>
      <c r="C4" s="292"/>
      <c r="D4" s="292" t="s">
        <v>90</v>
      </c>
      <c r="E4" s="292"/>
      <c r="F4" s="292"/>
    </row>
    <row r="5" spans="1:7" ht="45.75" customHeight="1">
      <c r="A5" s="292"/>
      <c r="B5" s="292"/>
      <c r="C5" s="292"/>
      <c r="D5" s="214" t="s">
        <v>0</v>
      </c>
      <c r="E5" s="217" t="s">
        <v>91</v>
      </c>
      <c r="F5" s="292"/>
    </row>
    <row r="6" spans="1:7">
      <c r="A6" s="214">
        <v>1</v>
      </c>
      <c r="B6" s="214">
        <v>2</v>
      </c>
      <c r="C6" s="214">
        <v>3</v>
      </c>
      <c r="D6" s="214">
        <v>4</v>
      </c>
      <c r="E6" s="214">
        <v>5</v>
      </c>
      <c r="F6" s="214">
        <v>6</v>
      </c>
    </row>
    <row r="7" spans="1:7" ht="15" customHeight="1">
      <c r="A7" s="219"/>
      <c r="B7" s="336" t="s">
        <v>292</v>
      </c>
      <c r="C7" s="336"/>
      <c r="D7" s="337"/>
      <c r="E7" s="337"/>
      <c r="F7" s="336"/>
    </row>
    <row r="8" spans="1:7" ht="153" customHeight="1">
      <c r="A8" s="214">
        <v>1</v>
      </c>
      <c r="B8" s="42" t="s">
        <v>176</v>
      </c>
      <c r="C8" s="222" t="s">
        <v>126</v>
      </c>
      <c r="D8" s="214">
        <v>100</v>
      </c>
      <c r="E8" s="214" t="s">
        <v>358</v>
      </c>
      <c r="F8" s="337" t="s">
        <v>359</v>
      </c>
    </row>
    <row r="9" spans="1:7" ht="68.25" customHeight="1">
      <c r="A9" s="214">
        <v>2</v>
      </c>
      <c r="B9" s="220" t="s">
        <v>173</v>
      </c>
      <c r="C9" s="214" t="s">
        <v>126</v>
      </c>
      <c r="D9" s="221">
        <v>100</v>
      </c>
      <c r="E9" s="214" t="s">
        <v>358</v>
      </c>
      <c r="F9" s="339"/>
    </row>
    <row r="10" spans="1:7" ht="81.75" customHeight="1">
      <c r="A10" s="214">
        <v>3</v>
      </c>
      <c r="B10" s="220" t="s">
        <v>170</v>
      </c>
      <c r="C10" s="214" t="s">
        <v>126</v>
      </c>
      <c r="D10" s="214">
        <v>100</v>
      </c>
      <c r="E10" s="214" t="s">
        <v>358</v>
      </c>
      <c r="F10" s="339"/>
    </row>
    <row r="11" spans="1:7" ht="100.5" customHeight="1">
      <c r="A11" s="214">
        <v>4</v>
      </c>
      <c r="B11" s="220" t="s">
        <v>177</v>
      </c>
      <c r="C11" s="214" t="s">
        <v>126</v>
      </c>
      <c r="D11" s="214">
        <v>80</v>
      </c>
      <c r="E11" s="214" t="s">
        <v>358</v>
      </c>
      <c r="F11" s="339"/>
    </row>
    <row r="12" spans="1:7" ht="90.75" customHeight="1">
      <c r="A12" s="214">
        <v>5</v>
      </c>
      <c r="B12" s="220" t="s">
        <v>178</v>
      </c>
      <c r="C12" s="214" t="s">
        <v>126</v>
      </c>
      <c r="D12" s="217">
        <v>50</v>
      </c>
      <c r="E12" s="214" t="s">
        <v>358</v>
      </c>
      <c r="F12" s="339"/>
    </row>
    <row r="13" spans="1:7" ht="93" customHeight="1">
      <c r="A13" s="214">
        <v>6</v>
      </c>
      <c r="B13" s="220" t="s">
        <v>171</v>
      </c>
      <c r="C13" s="214" t="s">
        <v>126</v>
      </c>
      <c r="D13" s="217">
        <v>66</v>
      </c>
      <c r="E13" s="214" t="s">
        <v>358</v>
      </c>
      <c r="F13" s="339"/>
    </row>
    <row r="14" spans="1:7" ht="111.75" customHeight="1">
      <c r="A14" s="214">
        <v>7</v>
      </c>
      <c r="B14" s="220" t="s">
        <v>174</v>
      </c>
      <c r="C14" s="214" t="s">
        <v>172</v>
      </c>
      <c r="D14" s="217">
        <v>10</v>
      </c>
      <c r="E14" s="214" t="s">
        <v>358</v>
      </c>
      <c r="F14" s="339"/>
    </row>
    <row r="15" spans="1:7" ht="228.75" customHeight="1">
      <c r="A15" s="214">
        <v>8</v>
      </c>
      <c r="B15" s="220" t="s">
        <v>175</v>
      </c>
      <c r="C15" s="214" t="s">
        <v>126</v>
      </c>
      <c r="D15" s="217">
        <v>55</v>
      </c>
      <c r="E15" s="214" t="s">
        <v>358</v>
      </c>
      <c r="F15" s="340"/>
    </row>
    <row r="16" spans="1:7" hidden="1">
      <c r="A16" s="41"/>
      <c r="B16" s="338" t="s">
        <v>92</v>
      </c>
      <c r="C16" s="286"/>
      <c r="D16" s="286"/>
      <c r="E16" s="286"/>
      <c r="F16" s="287"/>
    </row>
    <row r="17" spans="1:6" hidden="1">
      <c r="A17" s="15" t="s">
        <v>93</v>
      </c>
      <c r="B17" s="10" t="s">
        <v>29</v>
      </c>
      <c r="C17" s="10"/>
      <c r="D17" s="10"/>
      <c r="E17" s="10"/>
      <c r="F17" s="10"/>
    </row>
    <row r="18" spans="1:6" hidden="1">
      <c r="A18" s="11" t="s">
        <v>30</v>
      </c>
      <c r="B18" s="336" t="s">
        <v>32</v>
      </c>
      <c r="C18" s="336"/>
      <c r="D18" s="10"/>
      <c r="E18" s="10"/>
      <c r="F18" s="10"/>
    </row>
  </sheetData>
  <mergeCells count="11">
    <mergeCell ref="B7:F7"/>
    <mergeCell ref="B16:F16"/>
    <mergeCell ref="B18:C18"/>
    <mergeCell ref="A1:F1"/>
    <mergeCell ref="A3:A5"/>
    <mergeCell ref="B3:B5"/>
    <mergeCell ref="C3:C5"/>
    <mergeCell ref="D3:E3"/>
    <mergeCell ref="F3:F5"/>
    <mergeCell ref="D4:E4"/>
    <mergeCell ref="F8:F15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D9"/>
  <sheetViews>
    <sheetView workbookViewId="0">
      <selection activeCell="C7" sqref="C7"/>
    </sheetView>
  </sheetViews>
  <sheetFormatPr defaultRowHeight="15"/>
  <cols>
    <col min="1" max="1" width="5.5703125" customWidth="1"/>
    <col min="2" max="2" width="59.42578125" customWidth="1"/>
    <col min="3" max="3" width="29.28515625" customWidth="1"/>
    <col min="4" max="4" width="31.7109375" style="57" customWidth="1"/>
  </cols>
  <sheetData>
    <row r="1" spans="1:4" ht="29.25" customHeight="1">
      <c r="A1" s="341" t="s">
        <v>120</v>
      </c>
      <c r="B1" s="341"/>
      <c r="C1" s="341"/>
      <c r="D1" s="341"/>
    </row>
    <row r="2" spans="1:4" ht="36" customHeight="1">
      <c r="A2" s="36" t="s">
        <v>24</v>
      </c>
      <c r="B2" s="36" t="s">
        <v>122</v>
      </c>
      <c r="C2" s="36" t="s">
        <v>123</v>
      </c>
      <c r="D2" s="114" t="s">
        <v>121</v>
      </c>
    </row>
    <row r="3" spans="1:4">
      <c r="A3" s="36">
        <v>1</v>
      </c>
      <c r="B3" s="36">
        <v>2</v>
      </c>
      <c r="C3" s="36">
        <v>3</v>
      </c>
      <c r="D3" s="122">
        <v>4</v>
      </c>
    </row>
    <row r="4" spans="1:4" ht="69.95" customHeight="1">
      <c r="A4" s="45">
        <v>1</v>
      </c>
      <c r="B4" s="66" t="s">
        <v>405</v>
      </c>
      <c r="C4" s="113" t="s">
        <v>225</v>
      </c>
      <c r="D4" s="239" t="s">
        <v>407</v>
      </c>
    </row>
    <row r="5" spans="1:4" ht="69.95" customHeight="1">
      <c r="A5" s="45">
        <v>2</v>
      </c>
      <c r="B5" s="66" t="s">
        <v>406</v>
      </c>
      <c r="C5" s="55" t="s">
        <v>137</v>
      </c>
      <c r="D5" s="55" t="s">
        <v>408</v>
      </c>
    </row>
    <row r="6" spans="1:4" ht="69.95" customHeight="1">
      <c r="A6" s="45">
        <v>3</v>
      </c>
      <c r="B6" s="66" t="s">
        <v>406</v>
      </c>
      <c r="C6" s="55" t="s">
        <v>137</v>
      </c>
      <c r="D6" s="137" t="s">
        <v>409</v>
      </c>
    </row>
    <row r="7" spans="1:4" ht="69.95" customHeight="1">
      <c r="A7" s="45">
        <v>4</v>
      </c>
      <c r="B7" s="66" t="s">
        <v>406</v>
      </c>
      <c r="C7" s="55" t="s">
        <v>137</v>
      </c>
      <c r="D7" s="55" t="s">
        <v>410</v>
      </c>
    </row>
    <row r="8" spans="1:4" ht="69.95" customHeight="1">
      <c r="A8" s="45">
        <v>5</v>
      </c>
      <c r="B8" s="66" t="s">
        <v>406</v>
      </c>
      <c r="C8" s="55" t="s">
        <v>137</v>
      </c>
      <c r="D8" s="66" t="s">
        <v>411</v>
      </c>
    </row>
    <row r="9" spans="1:4" ht="69.95" customHeight="1">
      <c r="A9" s="45">
        <v>6</v>
      </c>
      <c r="B9" s="66" t="s">
        <v>406</v>
      </c>
      <c r="C9" s="55" t="s">
        <v>137</v>
      </c>
      <c r="D9" s="55" t="s">
        <v>412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zoomScale="80" zoomScaleNormal="80" workbookViewId="0">
      <selection activeCell="A16" sqref="A16"/>
    </sheetView>
  </sheetViews>
  <sheetFormatPr defaultRowHeight="15"/>
  <cols>
    <col min="1" max="1" width="39" customWidth="1"/>
    <col min="2" max="2" width="13.7109375" customWidth="1"/>
    <col min="3" max="3" width="12.42578125" customWidth="1"/>
    <col min="7" max="7" width="9.140625" hidden="1" customWidth="1"/>
  </cols>
  <sheetData>
    <row r="1" spans="1:14" ht="20.100000000000001" customHeight="1">
      <c r="A1" s="344" t="s">
        <v>8</v>
      </c>
      <c r="B1" s="344"/>
      <c r="C1" s="311" t="s">
        <v>264</v>
      </c>
      <c r="D1" s="345"/>
      <c r="E1" s="345"/>
      <c r="F1" s="345"/>
      <c r="G1" s="346"/>
    </row>
    <row r="2" spans="1:14" ht="39.75" customHeight="1">
      <c r="A2" s="344"/>
      <c r="B2" s="344"/>
      <c r="C2" s="347"/>
      <c r="D2" s="348"/>
      <c r="E2" s="348"/>
      <c r="F2" s="348"/>
      <c r="G2" s="349"/>
    </row>
    <row r="3" spans="1:14" ht="20.100000000000001" customHeight="1">
      <c r="A3" s="344" t="s">
        <v>9</v>
      </c>
      <c r="B3" s="344"/>
      <c r="C3" s="350" t="s">
        <v>293</v>
      </c>
      <c r="D3" s="350"/>
      <c r="E3" s="350"/>
      <c r="F3" s="350"/>
      <c r="G3" s="350"/>
    </row>
    <row r="4" spans="1:14" ht="15.75" customHeight="1">
      <c r="A4" s="4"/>
      <c r="B4" s="4"/>
      <c r="C4" s="5"/>
      <c r="D4" s="5"/>
      <c r="E4" s="5"/>
      <c r="F4" s="5"/>
      <c r="G4" s="5"/>
    </row>
    <row r="5" spans="1:14">
      <c r="A5" s="59" t="s">
        <v>4</v>
      </c>
      <c r="B5" s="57"/>
      <c r="C5" s="57"/>
      <c r="D5" s="57"/>
      <c r="E5" s="57"/>
      <c r="F5" s="57"/>
      <c r="G5" s="57"/>
      <c r="H5" s="57"/>
    </row>
    <row r="6" spans="1:14">
      <c r="A6" s="1"/>
    </row>
    <row r="7" spans="1:14">
      <c r="A7" t="s">
        <v>99</v>
      </c>
      <c r="B7" s="6">
        <v>8</v>
      </c>
    </row>
    <row r="9" spans="1:14" ht="30">
      <c r="A9" s="36" t="s">
        <v>97</v>
      </c>
      <c r="B9" s="36" t="s">
        <v>98</v>
      </c>
      <c r="C9" s="36" t="s">
        <v>14</v>
      </c>
      <c r="D9" s="36" t="s">
        <v>0</v>
      </c>
      <c r="E9" s="36" t="s">
        <v>1</v>
      </c>
      <c r="F9" s="36" t="s">
        <v>2</v>
      </c>
    </row>
    <row r="10" spans="1:14" ht="127.5" customHeight="1">
      <c r="A10" s="135" t="s">
        <v>176</v>
      </c>
      <c r="B10" s="217" t="s">
        <v>126</v>
      </c>
      <c r="C10" s="48">
        <v>1</v>
      </c>
      <c r="D10" s="217">
        <v>100</v>
      </c>
      <c r="E10" s="217">
        <v>100</v>
      </c>
      <c r="F10" s="28">
        <f>IF(C10=1,(E10/D10),(D10/E10))</f>
        <v>1</v>
      </c>
    </row>
    <row r="11" spans="1:14" ht="60" customHeight="1">
      <c r="A11" s="226" t="s">
        <v>173</v>
      </c>
      <c r="B11" s="217" t="s">
        <v>126</v>
      </c>
      <c r="C11" s="48">
        <v>1</v>
      </c>
      <c r="D11" s="217">
        <v>100</v>
      </c>
      <c r="E11" s="217">
        <v>100</v>
      </c>
      <c r="F11" s="28">
        <f t="shared" ref="F11:F17" si="0">IF(C11=1,(E11/D11),(D11/E11))</f>
        <v>1</v>
      </c>
    </row>
    <row r="12" spans="1:14" ht="37.5" customHeight="1">
      <c r="A12" s="226" t="s">
        <v>229</v>
      </c>
      <c r="B12" s="217" t="s">
        <v>126</v>
      </c>
      <c r="C12" s="48">
        <v>1</v>
      </c>
      <c r="D12" s="217">
        <v>100</v>
      </c>
      <c r="E12" s="217">
        <v>100</v>
      </c>
      <c r="F12" s="28">
        <f t="shared" si="0"/>
        <v>1</v>
      </c>
    </row>
    <row r="13" spans="1:14" ht="75">
      <c r="A13" s="226" t="s">
        <v>177</v>
      </c>
      <c r="B13" s="217" t="s">
        <v>126</v>
      </c>
      <c r="C13" s="48">
        <v>1</v>
      </c>
      <c r="D13" s="217">
        <v>65</v>
      </c>
      <c r="E13" s="217">
        <v>65</v>
      </c>
      <c r="F13" s="28">
        <f t="shared" si="0"/>
        <v>1</v>
      </c>
    </row>
    <row r="14" spans="1:14" ht="58.5" customHeight="1">
      <c r="A14" s="226" t="s">
        <v>178</v>
      </c>
      <c r="B14" s="217" t="s">
        <v>126</v>
      </c>
      <c r="C14" s="48">
        <v>1</v>
      </c>
      <c r="D14" s="217">
        <v>50</v>
      </c>
      <c r="E14" s="217">
        <v>50</v>
      </c>
      <c r="F14" s="28">
        <f t="shared" si="0"/>
        <v>1</v>
      </c>
      <c r="J14" s="18"/>
      <c r="K14" s="19"/>
      <c r="L14" s="20"/>
      <c r="M14" s="20"/>
      <c r="N14" s="21"/>
    </row>
    <row r="15" spans="1:14" ht="88.5" customHeight="1">
      <c r="A15" s="239" t="s">
        <v>453</v>
      </c>
      <c r="B15" s="217" t="s">
        <v>126</v>
      </c>
      <c r="C15" s="48">
        <v>1</v>
      </c>
      <c r="D15" s="217">
        <v>65</v>
      </c>
      <c r="E15" s="217">
        <v>65</v>
      </c>
      <c r="F15" s="28">
        <f t="shared" si="0"/>
        <v>1</v>
      </c>
      <c r="J15" s="18"/>
      <c r="K15" s="19"/>
      <c r="L15" s="20"/>
      <c r="M15" s="20"/>
      <c r="N15" s="21"/>
    </row>
    <row r="16" spans="1:14" ht="101.25" customHeight="1">
      <c r="A16" s="226" t="s">
        <v>174</v>
      </c>
      <c r="B16" s="217" t="s">
        <v>172</v>
      </c>
      <c r="C16" s="48">
        <v>1</v>
      </c>
      <c r="D16" s="217">
        <v>9</v>
      </c>
      <c r="E16" s="58">
        <v>9</v>
      </c>
      <c r="F16" s="28">
        <f t="shared" si="0"/>
        <v>1</v>
      </c>
      <c r="J16" s="18"/>
      <c r="K16" s="19"/>
      <c r="L16" s="20"/>
      <c r="M16" s="20"/>
      <c r="N16" s="21"/>
    </row>
    <row r="17" spans="1:14" ht="180" customHeight="1">
      <c r="A17" s="226" t="s">
        <v>175</v>
      </c>
      <c r="B17" s="217" t="s">
        <v>126</v>
      </c>
      <c r="C17" s="48">
        <v>1</v>
      </c>
      <c r="D17" s="217">
        <v>54</v>
      </c>
      <c r="E17" s="58">
        <v>54</v>
      </c>
      <c r="F17" s="28">
        <f t="shared" si="0"/>
        <v>1</v>
      </c>
      <c r="J17" s="18"/>
      <c r="K17" s="19"/>
      <c r="L17" s="20"/>
      <c r="M17" s="20"/>
      <c r="N17" s="21"/>
    </row>
    <row r="18" spans="1:14">
      <c r="A18" s="12" t="s">
        <v>15</v>
      </c>
      <c r="B18" s="23">
        <v>1</v>
      </c>
    </row>
    <row r="19" spans="1:14">
      <c r="A19" s="12" t="s">
        <v>100</v>
      </c>
      <c r="B19" s="23">
        <v>2</v>
      </c>
    </row>
    <row r="20" spans="1:14">
      <c r="A20" s="22" t="s">
        <v>3</v>
      </c>
      <c r="B20" s="29">
        <f>1/B7*SUM(F10:F17)</f>
        <v>1</v>
      </c>
      <c r="D20" s="1" t="s">
        <v>21</v>
      </c>
      <c r="E20" s="29">
        <f>(Оц.Эфф.Пп_1!C40+Оц.Эфф.Пп_2!B26+Оц.Эфф.Пп_3!B22+Оц.Эфф.Пп_4!B23+Оц.Эфф.Пп_5!B18+'Оц.Эфф Пп 7'!B18)/6</f>
        <v>1.0145718419980341</v>
      </c>
    </row>
    <row r="22" spans="1:14" s="57" customFormat="1">
      <c r="A22" s="59" t="s">
        <v>19</v>
      </c>
      <c r="B22" s="59"/>
      <c r="C22" s="59"/>
      <c r="D22" s="59"/>
      <c r="E22" s="59"/>
      <c r="F22" s="59"/>
      <c r="G22" s="59"/>
    </row>
    <row r="23" spans="1:14" ht="17.25">
      <c r="A23" s="107"/>
      <c r="B23" s="96" t="s">
        <v>6</v>
      </c>
      <c r="C23" s="37" t="s">
        <v>7</v>
      </c>
      <c r="D23" s="37" t="s">
        <v>5</v>
      </c>
    </row>
    <row r="24" spans="1:14">
      <c r="A24" s="108"/>
      <c r="B24" s="56">
        <v>1338996.7</v>
      </c>
      <c r="C24" s="56">
        <v>1333242.5</v>
      </c>
      <c r="D24" s="49">
        <f>B24/C24</f>
        <v>1.0043159440236866</v>
      </c>
    </row>
    <row r="25" spans="1:14" ht="15.75" thickBot="1">
      <c r="A25" s="104"/>
      <c r="B25" s="105"/>
      <c r="C25" s="104"/>
      <c r="D25" s="106"/>
    </row>
    <row r="26" spans="1:14" ht="30" customHeight="1" thickBot="1">
      <c r="A26" s="109"/>
      <c r="B26" s="351" t="s">
        <v>109</v>
      </c>
      <c r="C26" s="352"/>
      <c r="D26" s="353"/>
      <c r="E26" s="342">
        <f>(B20+E20)/D24</f>
        <v>2.0059144276121548</v>
      </c>
      <c r="F26" s="343"/>
    </row>
    <row r="28" spans="1:14">
      <c r="A28" s="105"/>
      <c r="B28" s="354" t="s">
        <v>110</v>
      </c>
      <c r="C28" s="354"/>
      <c r="D28" s="354"/>
      <c r="E28" s="354" t="s">
        <v>113</v>
      </c>
      <c r="F28" s="354"/>
    </row>
    <row r="29" spans="1:14">
      <c r="A29" s="105"/>
      <c r="B29" s="354" t="s">
        <v>111</v>
      </c>
      <c r="C29" s="354"/>
      <c r="D29" s="354"/>
      <c r="E29" s="354" t="s">
        <v>114</v>
      </c>
      <c r="F29" s="354"/>
    </row>
    <row r="30" spans="1:14">
      <c r="A30" s="105"/>
      <c r="B30" s="354" t="s">
        <v>112</v>
      </c>
      <c r="C30" s="354"/>
      <c r="D30" s="354"/>
      <c r="E30" s="354" t="s">
        <v>115</v>
      </c>
      <c r="F30" s="354"/>
    </row>
    <row r="33" spans="3:4">
      <c r="C33" s="89"/>
      <c r="D33" s="90"/>
    </row>
  </sheetData>
  <mergeCells count="12">
    <mergeCell ref="E28:F28"/>
    <mergeCell ref="E29:F29"/>
    <mergeCell ref="E30:F30"/>
    <mergeCell ref="B28:D28"/>
    <mergeCell ref="B29:D29"/>
    <mergeCell ref="B30:D30"/>
    <mergeCell ref="E26:F26"/>
    <mergeCell ref="A1:B2"/>
    <mergeCell ref="C1:G2"/>
    <mergeCell ref="A3:B3"/>
    <mergeCell ref="C3:G3"/>
    <mergeCell ref="B26:D26"/>
  </mergeCells>
  <pageMargins left="0.7" right="0.37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Титул</vt:lpstr>
      <vt:lpstr>Табл.11</vt:lpstr>
      <vt:lpstr>Табл.12</vt:lpstr>
      <vt:lpstr>Табл.13</vt:lpstr>
      <vt:lpstr>Табл.14</vt:lpstr>
      <vt:lpstr>Табл.15</vt:lpstr>
      <vt:lpstr>Табл.16</vt:lpstr>
      <vt:lpstr>Изменения МП</vt:lpstr>
      <vt:lpstr>Оц.Эфф.МП</vt:lpstr>
      <vt:lpstr>Оц.Эфф.Пп_1</vt:lpstr>
      <vt:lpstr>Оц.Эфф.Пп_2</vt:lpstr>
      <vt:lpstr>Оц.Эфф.Пп_3</vt:lpstr>
      <vt:lpstr>Оц.Эфф.Пп_4</vt:lpstr>
      <vt:lpstr>Оц.Эфф.Пп_5</vt:lpstr>
      <vt:lpstr>Оц.Эфф.Пп_6</vt:lpstr>
      <vt:lpstr>Оц.Эфф Пп 7</vt:lpstr>
      <vt:lpstr>Табл.11!Область_печати</vt:lpstr>
      <vt:lpstr>Табл.14!Область_печати</vt:lpstr>
      <vt:lpstr>Табл.15!Область_печати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sheu</cp:lastModifiedBy>
  <cp:lastPrinted>2025-03-18T14:24:32Z</cp:lastPrinted>
  <dcterms:created xsi:type="dcterms:W3CDTF">2013-07-25T11:10:50Z</dcterms:created>
  <dcterms:modified xsi:type="dcterms:W3CDTF">2025-04-03T09:21:19Z</dcterms:modified>
</cp:coreProperties>
</file>