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180" windowHeight="7815" tabRatio="897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  <sheet name="Оц.Эфф.Пд_1" sheetId="4" r:id="rId9"/>
    <sheet name="Оц.эфф.ПД2" sheetId="14" r:id="rId10"/>
    <sheet name="Оц.эфф.Пд 3" sheetId="15" r:id="rId11"/>
    <sheet name="Оц.эфф.Пд 4" sheetId="16" r:id="rId12"/>
  </sheets>
  <definedNames>
    <definedName name="_xlnm._FilterDatabase" localSheetId="4" hidden="1">Табл.14!$A$6:$F$31</definedName>
    <definedName name="_xlnm.Print_Area" localSheetId="7">Оц.Эфф.МП!$A$1:$H$32</definedName>
    <definedName name="_xlnm.Print_Area" localSheetId="11">'Оц.эфф.Пд 4'!$A$1:$H$25</definedName>
    <definedName name="_xlnm.Print_Area" localSheetId="1">Табл.11!$A$1:$G$18</definedName>
    <definedName name="_xlnm.Print_Area" localSheetId="3">Табл.13!$A$1:$F$25</definedName>
    <definedName name="_xlnm.Print_Area" localSheetId="4">Табл.14!$A$1:$E$29</definedName>
    <definedName name="_xlnm.Print_Area" localSheetId="5">Табл.16!$A$1:$F$14</definedName>
  </definedNames>
  <calcPr calcId="125725" iterate="1"/>
</workbook>
</file>

<file path=xl/calcChain.xml><?xml version="1.0" encoding="utf-8"?>
<calcChain xmlns="http://schemas.openxmlformats.org/spreadsheetml/2006/main">
  <c r="B18" i="16"/>
  <c r="F13"/>
  <c r="F12"/>
  <c r="F12" i="15"/>
  <c r="F13" i="14"/>
  <c r="F12"/>
  <c r="F22" i="6" l="1"/>
  <c r="E22"/>
  <c r="F17"/>
  <c r="E17"/>
  <c r="F12"/>
  <c r="E12"/>
  <c r="F7"/>
  <c r="E7"/>
  <c r="D6"/>
  <c r="D22"/>
  <c r="D17"/>
  <c r="D12"/>
  <c r="D7"/>
  <c r="F6" l="1"/>
  <c r="E6"/>
  <c r="D18" i="8"/>
  <c r="D11"/>
  <c r="D9"/>
  <c r="E27" i="5" l="1"/>
  <c r="D27"/>
  <c r="E24"/>
  <c r="D24"/>
  <c r="E20"/>
  <c r="D20"/>
  <c r="E18"/>
  <c r="D18"/>
  <c r="E13"/>
  <c r="D13"/>
  <c r="E11"/>
  <c r="D11"/>
  <c r="E6"/>
  <c r="D6"/>
  <c r="E21" l="1"/>
  <c r="D21"/>
  <c r="E9"/>
  <c r="D9"/>
  <c r="D14"/>
  <c r="E14"/>
  <c r="E5" l="1"/>
  <c r="D5"/>
  <c r="E11" i="16" l="1"/>
  <c r="D11"/>
  <c r="C22" i="15"/>
  <c r="B22"/>
  <c r="E11"/>
  <c r="D11"/>
  <c r="B23" i="4"/>
  <c r="F11" i="16" l="1"/>
  <c r="F13" i="4" l="1"/>
  <c r="F11" i="15"/>
  <c r="B17" s="1"/>
  <c r="D22"/>
  <c r="F11" i="4"/>
  <c r="C23" i="16" l="1"/>
  <c r="B23"/>
  <c r="C23" i="4"/>
  <c r="D23" s="1"/>
  <c r="B23" i="14"/>
  <c r="C23"/>
  <c r="F24" i="15"/>
  <c r="F11" i="14"/>
  <c r="F12" i="4"/>
  <c r="B18" s="1"/>
  <c r="F16" i="12"/>
  <c r="B18" i="14" l="1"/>
  <c r="E21" i="12" s="1"/>
  <c r="D23" i="14"/>
  <c r="D23" i="16"/>
  <c r="F25" s="1"/>
  <c r="F14" i="12"/>
  <c r="F10"/>
  <c r="F12"/>
  <c r="F11"/>
  <c r="F15"/>
  <c r="F13"/>
  <c r="F25" i="4"/>
  <c r="B21" i="12" l="1"/>
  <c r="B26"/>
  <c r="C26"/>
  <c r="F25" i="14"/>
  <c r="D26" i="12" l="1"/>
  <c r="F28" s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sz val="8"/>
            <color indexed="81"/>
            <rFont val="Tahoma"/>
            <family val="2"/>
            <charset val="204"/>
          </rPr>
          <t xml:space="preserve">
2022 год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фактических затрат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</commentList>
</comments>
</file>

<file path=xl/comments6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7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<sst xmlns="http://schemas.openxmlformats.org/spreadsheetml/2006/main" count="504" uniqueCount="243">
  <si>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</si>
  <si>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</si>
  <si>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</si>
  <si>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</si>
  <si>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</si>
  <si>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</si>
  <si>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indexed="8"/>
        <rFont val="Calibri"/>
        <family val="2"/>
        <charset val="204"/>
      </rPr>
      <t>б</t>
    </r>
  </si>
  <si>
    <r>
      <t>З</t>
    </r>
    <r>
      <rPr>
        <vertAlign val="superscript"/>
        <sz val="11"/>
        <color indexed="8"/>
        <rFont val="Calibri"/>
        <family val="2"/>
        <charset val="204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</si>
  <si>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</si>
  <si>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</si>
  <si>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</si>
  <si>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</si>
  <si>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</si>
  <si>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Дата оценки</t>
  </si>
  <si>
    <t>Желаемая тенденция*</t>
  </si>
  <si>
    <t>* увеличение</t>
  </si>
  <si>
    <t>Наименование подпрограммы муниципальной программы</t>
  </si>
  <si>
    <t>Оценка степени достижения цели и решения задач подпрограммы</t>
  </si>
  <si>
    <t>Оценка степени соответствия уровня затрат подпрограммы</t>
  </si>
  <si>
    <t>Оценка степени соответствия уровня затрат программы</t>
  </si>
  <si>
    <t>Общая эффективность и результативность подпрограммы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</si>
  <si>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</si>
  <si>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</si>
  <si>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</si>
  <si>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</si>
  <si>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</si>
  <si>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</si>
  <si>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</si>
  <si>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</si>
  <si>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</si>
  <si>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</si>
  <si>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</si>
  <si>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</si>
  <si>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</si>
  <si>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</si>
  <si>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</si>
  <si>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</si>
  <si>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</si>
  <si>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 xml:space="preserve">...                                                                                                                                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</si>
  <si>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</si>
  <si>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</si>
  <si>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</si>
  <si>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</si>
  <si>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</si>
  <si>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</si>
  <si>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</si>
  <si>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</si>
  <si>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</si>
  <si>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 xml:space="preserve">Подпрограмма 1 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</si>
  <si>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</si>
  <si>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</si>
  <si>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</si>
  <si>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</si>
  <si>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</si>
  <si>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</si>
  <si>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</si>
  <si>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</si>
  <si>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</si>
  <si>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</si>
  <si>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</si>
  <si>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</si>
  <si>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</si>
  <si>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</si>
  <si>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</si>
  <si>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</si>
  <si>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</si>
  <si>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</si>
  <si>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</si>
  <si>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</si>
  <si>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</si>
  <si>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</si>
  <si>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</si>
  <si>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>Ед.</t>
  </si>
  <si>
    <t>ед.</t>
  </si>
  <si>
    <t xml:space="preserve">Сведения о степени выполнения основных мероприятий  муниципальной программы
</t>
  </si>
  <si>
    <t>Январь</t>
  </si>
  <si>
    <t>Декабрь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</si>
  <si>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</si>
  <si>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</si>
  <si>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</si>
  <si>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</si>
  <si>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 xml:space="preserve">Содействие инвестициям в Череповецком муниципальном районе на 2014-2020 годы                 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</si>
  <si>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</si>
  <si>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</si>
  <si>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</si>
  <si>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</si>
  <si>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</si>
  <si>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</si>
  <si>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</si>
  <si>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</si>
  <si>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</si>
  <si>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</si>
  <si>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</si>
  <si>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</si>
  <si>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</si>
  <si>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Обмен опытом и повышение эффективности работы в вопросах поддержки МиСП</t>
  </si>
  <si>
    <t>Создание благоприятных условий для развития туризма, содействие обмену опытом</t>
  </si>
  <si>
    <t>Продвижение продукции турпоказа, обмен опытом</t>
  </si>
  <si>
    <t>Число субъектов малого и среднего предпринимательства на 10 тыс. человек населения</t>
  </si>
  <si>
    <t>%</t>
  </si>
  <si>
    <t>тыс.ед.</t>
  </si>
  <si>
    <t>Обеспечение жителей отдаленных населенных пунктов района продовольственными и непродовольственными товарами, поддержка организаций, осуществляющих развозную торговлю на территории района</t>
  </si>
  <si>
    <t xml:space="preserve">Основное мероприятие 1.1
</t>
  </si>
  <si>
    <t xml:space="preserve">Основное мероприятие 1.2 
</t>
  </si>
  <si>
    <t xml:space="preserve">Основное мероприятие 1.3
</t>
  </si>
  <si>
    <t xml:space="preserve">Основное мероприятие 2.1
</t>
  </si>
  <si>
    <t xml:space="preserve">Основное мероприятие 2.2
</t>
  </si>
  <si>
    <t xml:space="preserve">Основное мероприятие 2.3 
</t>
  </si>
  <si>
    <t xml:space="preserve">Основное мероприятие 3.1
</t>
  </si>
  <si>
    <t xml:space="preserve">Основное мероприятие 3.2
</t>
  </si>
  <si>
    <t>Подпрограмма 2</t>
  </si>
  <si>
    <t>Подпрограмма 3</t>
  </si>
  <si>
    <t>Организация и проведение районных конкурсов</t>
  </si>
  <si>
    <t>Повышение предпринимательской активности</t>
  </si>
  <si>
    <t>Пропаганда предпринимательской деятельности</t>
  </si>
  <si>
    <t>Повышение профессиональной грамотности субъектов МиСП</t>
  </si>
  <si>
    <t xml:space="preserve">Пропаганда предпринимательской деятельности. </t>
  </si>
  <si>
    <t>Повышение информированности, правовой, профессиональной грамотности субъектов МиСП</t>
  </si>
  <si>
    <t>Сведения об изменениях, внесенных в муниципальную программу</t>
  </si>
  <si>
    <t>Доля налоговых поступлений от субъектов малого и среднего предпринимательства</t>
  </si>
  <si>
    <t xml:space="preserve">Объемы отгруженной продукции в промышленности относительно уровня 2017 года </t>
  </si>
  <si>
    <t>Число посетителей района (туристов и экскурсантов)</t>
  </si>
  <si>
    <t>Тыс.чел.</t>
  </si>
  <si>
    <t xml:space="preserve">Объем услуг гостиниц и аналогичных средств размещения в сравнении с 2017 годом
</t>
  </si>
  <si>
    <t xml:space="preserve">Объем инвестиций в основной капитал (за исключением бюджетных средств) на душу населения 
</t>
  </si>
  <si>
    <t>Тыс.руб.</t>
  </si>
  <si>
    <t xml:space="preserve">Оборот розничной торговли и сферы услуг к уровню 2017 года
</t>
  </si>
  <si>
    <r>
      <rPr>
        <b/>
        <sz val="11"/>
        <color indexed="8"/>
        <rFont val="Calibri"/>
        <family val="2"/>
        <charset val="204"/>
      </rPr>
      <t>Основное мероприятие 1.1</t>
    </r>
    <r>
      <rPr>
        <sz val="11"/>
        <color theme="1"/>
        <rFont val="Calibri"/>
        <family val="2"/>
        <charset val="204"/>
        <scheme val="minor"/>
      </rPr>
      <t xml:space="preserve">
Изготовление полиграфической продукции (буклеты, листовки, баннеры и т.п.)
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</si>
  <si>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1.2 </t>
    </r>
    <r>
      <rPr>
        <sz val="11"/>
        <color theme="1"/>
        <rFont val="Calibri"/>
        <family val="2"/>
        <charset val="204"/>
        <scheme val="minor"/>
      </rPr>
      <t xml:space="preserve">
Обеспечение участия субъектов малого и среднего бизнеса района в отраслевых межрайонных, региональных, федеральных конкурсах, выставках, ярмарках, форумах</t>
    </r>
  </si>
  <si>
    <t xml:space="preserve">Продвижение и повышение компетенций субъектов малого и среднего бизнеса
</t>
  </si>
  <si>
    <r>
      <rPr>
        <b/>
        <sz val="11"/>
        <color indexed="8"/>
        <rFont val="Calibri"/>
        <family val="2"/>
        <charset val="204"/>
      </rPr>
      <t>Основное мероприятие 1.3</t>
    </r>
    <r>
      <rPr>
        <sz val="11"/>
        <color theme="1"/>
        <rFont val="Calibri"/>
        <family val="2"/>
        <charset val="204"/>
        <scheme val="minor"/>
      </rPr>
      <t xml:space="preserve">
Организация и проведение районных конкурсов</t>
    </r>
  </si>
  <si>
    <r>
      <rPr>
        <b/>
        <sz val="11"/>
        <color indexed="8"/>
        <rFont val="Calibri"/>
        <family val="2"/>
        <charset val="204"/>
      </rPr>
      <t>Основное мероприятие 2.1</t>
    </r>
    <r>
      <rPr>
        <sz val="11"/>
        <color theme="1"/>
        <rFont val="Calibri"/>
        <family val="2"/>
        <charset val="204"/>
        <scheme val="minor"/>
      </rPr>
      <t xml:space="preserve">
Организация встреч с туроператорами, знакомство с объектами турпоказа и турмаршрутами (презентация объектов турпоказа, организация питания гостей)
</t>
    </r>
  </si>
  <si>
    <t xml:space="preserve">Повышение информированности туроператоров о туристическом потенциале Череповецкого района
</t>
  </si>
  <si>
    <r>
      <rPr>
        <b/>
        <sz val="11"/>
        <color indexed="8"/>
        <rFont val="Calibri"/>
        <family val="2"/>
        <charset val="204"/>
      </rPr>
      <t>Основное мероприятие 2.2</t>
    </r>
    <r>
      <rPr>
        <sz val="11"/>
        <color theme="1"/>
        <rFont val="Calibri"/>
        <family val="2"/>
        <charset val="204"/>
        <scheme val="minor"/>
      </rPr>
      <t xml:space="preserve">
Участие в отраслевых межрайонных, региональных, федеральных конкурсах, выставках, ярмарках, конференциях, форумах</t>
    </r>
  </si>
  <si>
    <t>Повышение качества туристических услуг, продвижение турпродукта на региональный, федеральный уровень и поддержание уровня наших компетенций по направлению</t>
  </si>
  <si>
    <r>
      <rPr>
        <b/>
        <sz val="11"/>
        <color indexed="8"/>
        <rFont val="Calibri"/>
        <family val="2"/>
        <charset val="204"/>
      </rPr>
      <t>Основное мероприятие 2.3</t>
    </r>
    <r>
      <rPr>
        <sz val="11"/>
        <color theme="1"/>
        <rFont val="Calibri"/>
        <family val="2"/>
        <charset val="204"/>
        <scheme val="minor"/>
      </rPr>
      <t xml:space="preserve">
Изготовление полиграфической продукции (путеводителей, буклетов, календарей, карт, баннеров и т.п.)</t>
    </r>
  </si>
  <si>
    <t>Продвижение (реклама) туристического потенциала Череповецкого района</t>
  </si>
  <si>
    <t>Информированность населения об объектах турпоказа, о новых туристических маршрутах, о потенциале Череповецкого муниципального района</t>
  </si>
  <si>
    <r>
      <rPr>
        <b/>
        <sz val="11"/>
        <color indexed="8"/>
        <rFont val="Calibri"/>
        <family val="2"/>
        <charset val="204"/>
      </rPr>
      <t xml:space="preserve">Основное мероприятие 3.1                                           </t>
    </r>
    <r>
      <rPr>
        <sz val="11"/>
        <color indexed="8"/>
        <rFont val="Calibri"/>
        <family val="2"/>
        <charset val="204"/>
      </rPr>
      <t xml:space="preserve"> 
Подготовка презентационных и информационных материалов (полиграфия, стенды, стойки, баннеры, макеты, аудио и видео материалы), изготовление печатной продукции (каталогов, буклетов, листовок и т.д.) по тематике инвестиционной деятельности, а также размещение рекламной информации о районе в СМИ</t>
    </r>
  </si>
  <si>
    <t>Повышение информированности инвесторов об инвестиционных площадках и инвестиционных предложениях Череповецкого района и поддержание уровня наших компетенций по направлению</t>
  </si>
  <si>
    <r>
      <rPr>
        <b/>
        <sz val="11"/>
        <color indexed="8"/>
        <rFont val="Calibri"/>
        <family val="2"/>
        <charset val="204"/>
      </rPr>
      <t>Основное мероприятие 3.2</t>
    </r>
    <r>
      <rPr>
        <sz val="11"/>
        <color theme="1"/>
        <rFont val="Calibri"/>
        <family val="2"/>
        <charset val="204"/>
        <scheme val="minor"/>
      </rPr>
      <t xml:space="preserve">
Обеспечение участия представителей района в мероприятиях, инвестиционной направленности: форумах, круглых столах, выставках, деловых встречах семинарах и конференциях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</si>
  <si>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4.1 </t>
    </r>
    <r>
      <rPr>
        <sz val="11"/>
        <color theme="1"/>
        <rFont val="Calibri"/>
        <family val="2"/>
        <charset val="204"/>
        <scheme val="minor"/>
      </rPr>
      <t xml:space="preserve">    
Компенсация части затрат на ГСМ в соответствии с постановлением администрации района «Об утверждении порядка на возмещение части затрат организациям любых форм собственности и индивидуальным предпринимателям, занимающимся доставкой товаров 
в отдельные сельские населенные пункты Череповецкого муниципального района»</t>
    </r>
  </si>
  <si>
    <t>Обеспечение жителей отдельных населенных пунктов района, в которых отсутствуют объекты стационарной торговли, продуктами первой необходимости, а так же стимулирование организаций торговли, осуществляющих доставку товаров в отдельные населенные пункты района</t>
  </si>
  <si>
    <t>Стимулирование организаций торговли, осуществляющих доставку товаров 
в отдельные населенные пункты района</t>
  </si>
  <si>
    <t>Изготовление полиграфической продукции (буклеты, листовки, баннеры и т.п.)</t>
  </si>
  <si>
    <t>Обеспечение участия субъектов малого и среднего бизнеса района в отраслевых, межрайонных, региональных, федеральных  конкурсах, выставках, ярмарках, форумах</t>
  </si>
  <si>
    <t>Организация встреч с туроператорами, знакомство с объектами турпоказа и турмаршрутами (презентация объектов турпоказа, организация питания гостей)</t>
  </si>
  <si>
    <t>Участие в отраслевых межрайонных, региональных, федеральных конкурсах,   выставках, ярмарках, конференциях, форумах</t>
  </si>
  <si>
    <t>Изготовление полиграфической продукции (путеводителей, буклетов, календарей, карт, баннеров и т.п.)</t>
  </si>
  <si>
    <t>Подготовка презентационных и информационных материалов (полиграфия, стенды, стойки, баннеры, макеты, аудио и видео материалы), изготовление печатной продукции (каталогов, буклетов, листовок и т.д.) по тематике инвестиционной деятельности, а также размещение рекламной информации о районе в СМИ</t>
  </si>
  <si>
    <t>Обеспечение участия представителей района в мероприятиях инвестиционной направленности: форумах, круглых столах, выставках, деловых встречах, семинарах и конференциях.</t>
  </si>
  <si>
    <t>Подпрограмма 4</t>
  </si>
  <si>
    <t xml:space="preserve">Основное мероприятие 4.1
</t>
  </si>
  <si>
    <t>Основное мероприятие 4.2</t>
  </si>
  <si>
    <t>Компенсация части затрат на ГСМ в соответствии с постановлением администрации района «Об утверждении порядка на возмещение части затрат организациям любых форм собственности и индивидуальным предпринимателям, занимающимся доставкой товаров в отдельные сельские населенные пункты Череповецкого муниципального района»</t>
  </si>
  <si>
    <t>Субсидии на приобретение специализированного автотранспорта для развития мобильной торговли в малонаселенных и труднодоступных населенных пунктах</t>
  </si>
  <si>
    <t>нет</t>
  </si>
  <si>
    <t>Объем услуг гостиниц и аналогичных средств размещения в сравнении с 2017 годом</t>
  </si>
  <si>
    <t xml:space="preserve">Объем инвестиций в основной капитал (за исключением бюджетных средств) на душу населения </t>
  </si>
  <si>
    <t>Оборот розничной торговли и сферы услуг к уровню 2017 года</t>
  </si>
  <si>
    <t>тыс.чел.</t>
  </si>
  <si>
    <t>Рост показателя обусловлен реализацией крупных инфраструктурных проектов</t>
  </si>
  <si>
    <t>Управление экономики и сельского хозяйства</t>
  </si>
  <si>
    <t>Дата</t>
  </si>
  <si>
    <t>Костина В.Л.</t>
  </si>
  <si>
    <t>(8202) 24 -95-41</t>
  </si>
  <si>
    <t>vlk@cherra.ru</t>
  </si>
  <si>
    <t xml:space="preserve">Восстановлен спрос на туристические услуги </t>
  </si>
  <si>
    <t>Показатель оценивается положительно, обусловлен открытием новых туристических объектов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</si>
  <si>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</si>
  <si>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бюджет района</t>
  </si>
  <si>
    <t>Итого</t>
  </si>
  <si>
    <t>областной бюджет</t>
  </si>
  <si>
    <t>"Организация встреч с туроператорами, знакомство с объектами турпоказа и турмаршрутами (презентация объектов турпоказа, организация питания гостей)"</t>
  </si>
  <si>
    <t xml:space="preserve">"Изготовление полиграфической продукции (путеводителей, буклетов, календарей, карт, баннеров и т.п.)"
</t>
  </si>
  <si>
    <t>Подпрограмма 1</t>
  </si>
  <si>
    <t xml:space="preserve">Основное мероприятие 2.1 </t>
  </si>
  <si>
    <t>"Организация и проведение районных конкурсов "</t>
  </si>
  <si>
    <t>"Подготовка презентационных и информационных материалов (полиграфия, стенды, стойки, баннеры, макеты, аудио и видео материалы), изготовление печатной продукции (каталогов, буклетов, листовок и др.) по тематике инвестиционной деятельности, а также размещение рекламной информации о районе в СМИ"</t>
  </si>
  <si>
    <t>"Обеспечение участия представителей района в мероприятиях инвестиционной направленности: форумах, круглых столах, выставках, деловых встречах, семинарах и конференциях"</t>
  </si>
  <si>
    <t xml:space="preserve">Основное мероприятие 3.1 </t>
  </si>
  <si>
    <t>Основное мероприятие 3.2</t>
  </si>
  <si>
    <t>"Компенсация части затрат на ГСМ в соответствии с постановлением администрации района «Об утверждении порядка на возмещение части затрат организациям любых форм собственности и индивидуальным предпринимателям, занимающимся доставкой товаров в отдельные сельские населенные пункты Череповецкого муниципального района"</t>
  </si>
  <si>
    <t>"Субсидии на приобретение специализированного автотранспорта для развития мобильной торговли в малонаселенных и труднодоступных населенных пунктах"</t>
  </si>
  <si>
    <t xml:space="preserve">Основное мероприятие 4.1 </t>
  </si>
  <si>
    <t>Основное мероприятие 4.3</t>
  </si>
  <si>
    <t xml:space="preserve">Организация ярмарок </t>
  </si>
  <si>
    <t>Корректировка объема финансирования Программы</t>
  </si>
  <si>
    <t>Содействие развитию предпринимательства, туризма, инвестиций и торговли в Череповецком муниципальном районе на 2020-2026 годы</t>
  </si>
  <si>
    <t>г. Череповец, 2025 г.</t>
  </si>
  <si>
    <t xml:space="preserve"> «О внесении изменений в постановление администрации района  от  27.09.2019 № 1454 «Об утверждении муниципальной  программы «Содействие развитию предпринимательства, туризма, инвестиций и торговли в Череповецком муниципальном районе на 2020-2025 годы»  </t>
  </si>
  <si>
    <t>Постановление администрации Череповецкого муниципального района от 28.03.2024  № 142</t>
  </si>
  <si>
    <t xml:space="preserve"> «О внесении изменений в постановление администрации района  от  27.09.2019 № 1454 «Об утверждении муниципальной  программы «Содействие развитию предпринимательства, туризма, инвестиций и торговли в Череповецком муниципальном районе на 2020-2026 годы»  </t>
  </si>
  <si>
    <t>Постановление администрации Череповецкого муниципального района от 17.04.2024  № 178</t>
  </si>
  <si>
    <t>Постановление администрации Череповецкого муниципального района от 30.05.2024  № 239</t>
  </si>
  <si>
    <t xml:space="preserve">«О внесении изменений в постановление администрации района  от  27.09.2019 № 1454 «Об утверждении муниципальной  программы «Содействие развитию предпринимательства, туризма, инвестиций и торговли в Череповецком муниципальном районе на 2020-2026 годы»  </t>
  </si>
  <si>
    <t xml:space="preserve">Постановление администрации Череповецкого муниципального района от 19.07.2024  № 339 </t>
  </si>
  <si>
    <t>Постановление администрации Череповецкого муниципального района от 13.11.2024  № 564</t>
  </si>
  <si>
    <t xml:space="preserve">На 10.01.2025 года, согласно Единому реестру субъектов малого и среднего предпринимательства, на территории Череповецкого района зарегистрировано 1569 субъект МСП, в том числе: 391 малых,  4 средних предприятий, 1174 индивидуальных предпринимателей. Численность населения на 01.01.2024 составила 39202 (расчет показателя произведен по формуле 1569/39202 х 10000). </t>
  </si>
  <si>
    <t>Объемы отгруженной продукции в промышленности за 2017 год 533,3 млн.руб., за 2024 год 2 200,0 млн. руб.</t>
  </si>
  <si>
    <t>Подпрограмма 1 "Содействие развитию малого и среднего предпринимательства в Череповецком муниципальном районе на 2020-2026 годы"</t>
  </si>
  <si>
    <t>Подпрограмма 2 "Содействие развитию туризма в Череповецком муниципальном районе на 2020-2026 годы"</t>
  </si>
  <si>
    <t>Подпрограмма 3 "Содействие развитию инвестиций в Череповецком муниципальном районе на 2020-2026 годы"</t>
  </si>
  <si>
    <t>Подпрограмма 4 "Содействие развитию торговли в Череповецком муниципальном районе на 2020-2026 годы"</t>
  </si>
  <si>
    <t>В статистический расчет платных услуг и розничной торговли не включены онлайн-продажи; падение реальных денежных доходов населения</t>
  </si>
  <si>
    <t>Рост показателя обусловлен увеличением поступлений НДФЛ в связи с повышением заработной платы (на 2017 год - 34369 рублей, на 2024год - 78405 рублей)</t>
  </si>
  <si>
    <t xml:space="preserve">с 1 января 2025 года муниципальная программа утратила силу
</t>
  </si>
  <si>
    <t xml:space="preserve"> - </t>
  </si>
  <si>
    <t>Содействие развитию малого и среднего предпринимательства в Череповецком муниципальном районе на 2020-2026 годы</t>
  </si>
  <si>
    <t>Организация и проведение финала областного конкурса, проводимого совместно с Торгово-промышленной палатой Вологодской области</t>
  </si>
  <si>
    <t xml:space="preserve">Основное мероприятие 1.4
</t>
  </si>
  <si>
    <t xml:space="preserve">Основное мероприятие 2.4
</t>
  </si>
  <si>
    <t>Услуги по созданию мобильного приложения к сайту-карте туриста</t>
  </si>
  <si>
    <t>Содействие развитию туризма в Череповецком муниципальном районе на 2020-2026 годы</t>
  </si>
  <si>
    <t>Содействие развитию инвестиций в Череповецком муниципальном районе на 2020-2026 годы</t>
  </si>
  <si>
    <t xml:space="preserve">Основное мероприятие 3.3
</t>
  </si>
  <si>
    <t xml:space="preserve">Основное мероприятие 3.4
</t>
  </si>
  <si>
    <t>Разработка программ развития муниципальных образований Череповецкого муниципального района</t>
  </si>
  <si>
    <t>Членский взнос -союз Вологодская торгово-промышленная палата</t>
  </si>
  <si>
    <t xml:space="preserve"> "Содействие развитию предпринимательства, туризма, инвестиций и торговли в Череповецком муниципальном районе на 2020-2026</t>
  </si>
  <si>
    <t>"Содействие развитию малого и среднего предпринимательства в Череповецком муниципальном районе на 2020-2026 годы"</t>
  </si>
  <si>
    <t>"Содействие развитию туризма в Череповецком муниципальном районе на 2020-2026 годы"</t>
  </si>
  <si>
    <t>"Содействие развитию инвестиций в Череповецком муниципальном районе на 2020-2026 годы"</t>
  </si>
  <si>
    <t>"Содействие развитию торговли в Череповецком муниципальном районе на 2020-2026 годы"</t>
  </si>
  <si>
    <t>Основное мероприятие 1.3</t>
  </si>
  <si>
    <t>Основное мероприятие 2.3</t>
  </si>
  <si>
    <t>Основное мероприятие 3.4</t>
  </si>
  <si>
    <t>"Членский взнос -союз Вологодская торгово-промышленная палата"</t>
  </si>
  <si>
    <r>
      <rPr>
        <b/>
        <sz val="11"/>
        <color indexed="8"/>
        <rFont val="Calibri"/>
        <family val="2"/>
        <charset val="204"/>
      </rPr>
      <t>Основное мероприятие 1.4</t>
    </r>
    <r>
      <rPr>
        <sz val="11"/>
        <color theme="1"/>
        <rFont val="Calibri"/>
        <family val="2"/>
        <charset val="204"/>
        <scheme val="minor"/>
      </rPr>
      <t xml:space="preserve">
Организация и проведение финала областного конкурса, проводимого совместно с Торгово-промышленной палатой Вологодской области</t>
    </r>
  </si>
  <si>
    <t xml:space="preserve">Продвижение
и повышение компетенций
субъектов малого и
среднего бизнеса
</t>
  </si>
  <si>
    <r>
      <rPr>
        <b/>
        <sz val="11"/>
        <color indexed="8"/>
        <rFont val="Calibri"/>
        <family val="2"/>
        <charset val="204"/>
      </rPr>
      <t>Основное мероприятие 3.4</t>
    </r>
    <r>
      <rPr>
        <sz val="11"/>
        <color theme="1"/>
        <rFont val="Calibri"/>
        <family val="2"/>
        <charset val="204"/>
        <scheme val="minor"/>
      </rPr>
      <t xml:space="preserve">
Членский взнос - союз Вологодская торгово-промышленная палата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</si>
  <si>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4.2 </t>
    </r>
    <r>
      <rPr>
        <sz val="11"/>
        <color theme="1"/>
        <rFont val="Calibri"/>
        <family val="2"/>
        <charset val="204"/>
        <scheme val="minor"/>
      </rPr>
      <t xml:space="preserve">    
Субсидии на приобретение специализированного автотранспорта для развития мобильной торговли в малонаселенных и труднодоступных населенных пунктах</t>
    </r>
  </si>
  <si>
    <t xml:space="preserve">Содействие развитию предпринимательства, туризма, инвестиций  и торговли в Череповецком муниципальном районе  на 2020-2026 годы
</t>
  </si>
  <si>
    <t>2024 год</t>
  </si>
  <si>
    <t xml:space="preserve">Туристический поток сельского
поселения Мяксинское Череповецкого
муниципального района
</t>
  </si>
  <si>
    <t>чел.</t>
  </si>
  <si>
    <t>Количество реализованных
инвестиционных проектов</t>
  </si>
  <si>
    <t>тыс.руб.</t>
  </si>
  <si>
    <t>Подпрограмма 3 "Содействие развитию торговли в Череповецком муниципальном районе на 2020-2026 годы"</t>
  </si>
  <si>
    <t xml:space="preserve">Количество малонаселенных и (или) труднодоступных населенных пунктов, в которые фактически осуществлялась доставка продовольственных товаров </t>
  </si>
  <si>
    <t>Количество лет, в течение которых осуществляется доставка товаров в малонаселенные труднодоступные населенные пункты района согласно маршрутам и графикам, установленным соглашением между администрацией района и организацией (индивидуальным предпринимателем)</t>
  </si>
  <si>
    <t>Содействие развитию торговли в Череповецком муниципальном районе на 2020-2026 годы</t>
  </si>
  <si>
    <t xml:space="preserve">Содействие развитию предпринимательства, туризма, инвестиций и торговли в Череповецком муниципальном районе на 2020-2026 годы              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</si>
</sst>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;[Red]\-#,##0.00;0.00"/>
    <numFmt numFmtId="167" formatCode="0000000000"/>
    <numFmt numFmtId="168" formatCode="00\.00\.00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30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indexed="30"/>
      <name val="Calibri"/>
      <family val="2"/>
      <charset val="204"/>
    </font>
    <font>
      <sz val="12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3" fillId="0" borderId="0"/>
    <xf numFmtId="0" fontId="21" fillId="0" borderId="0"/>
    <xf numFmtId="9" fontId="17" fillId="0" borderId="0" applyFon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/>
    <xf numFmtId="0" fontId="0" fillId="4" borderId="1" xfId="0" applyFill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6" fillId="5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164" fontId="10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top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/>
    <xf numFmtId="0" fontId="24" fillId="0" borderId="1" xfId="0" applyFont="1" applyFill="1" applyBorder="1" applyAlignment="1">
      <alignment horizontal="left" vertical="top" wrapText="1"/>
    </xf>
    <xf numFmtId="165" fontId="24" fillId="0" borderId="1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26" fillId="0" borderId="4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168" fontId="24" fillId="0" borderId="1" xfId="0" applyNumberFormat="1" applyFont="1" applyFill="1" applyBorder="1" applyAlignment="1" applyProtection="1">
      <protection hidden="1"/>
    </xf>
    <xf numFmtId="166" fontId="27" fillId="0" borderId="1" xfId="0" applyNumberFormat="1" applyFont="1" applyFill="1" applyBorder="1" applyAlignment="1" applyProtection="1">
      <protection hidden="1"/>
    </xf>
    <xf numFmtId="166" fontId="24" fillId="0" borderId="1" xfId="0" applyNumberFormat="1" applyFont="1" applyFill="1" applyBorder="1" applyAlignment="1" applyProtection="1">
      <protection hidden="1"/>
    </xf>
    <xf numFmtId="166" fontId="24" fillId="0" borderId="1" xfId="0" applyNumberFormat="1" applyFont="1" applyFill="1" applyBorder="1" applyAlignment="1" applyProtection="1">
      <alignment wrapText="1"/>
      <protection hidden="1"/>
    </xf>
    <xf numFmtId="0" fontId="24" fillId="0" borderId="1" xfId="0" applyNumberFormat="1" applyFont="1" applyFill="1" applyBorder="1" applyAlignment="1" applyProtection="1">
      <alignment wrapText="1"/>
      <protection hidden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5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20" fillId="0" borderId="0" xfId="1" applyAlignment="1" applyProtection="1">
      <alignment horizontal="center"/>
    </xf>
    <xf numFmtId="0" fontId="8" fillId="0" borderId="2" xfId="0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67" fontId="24" fillId="0" borderId="6" xfId="0" applyNumberFormat="1" applyFont="1" applyFill="1" applyBorder="1" applyAlignment="1" applyProtection="1">
      <alignment horizontal="left" vertical="top" wrapText="1"/>
      <protection hidden="1"/>
    </xf>
    <xf numFmtId="167" fontId="24" fillId="0" borderId="15" xfId="0" applyNumberFormat="1" applyFont="1" applyFill="1" applyBorder="1" applyAlignment="1" applyProtection="1">
      <alignment horizontal="left" vertical="top" wrapText="1"/>
      <protection hidden="1"/>
    </xf>
    <xf numFmtId="167" fontId="24" fillId="0" borderId="16" xfId="0" applyNumberFormat="1" applyFont="1" applyFill="1" applyBorder="1" applyAlignment="1" applyProtection="1">
      <alignment horizontal="left" vertical="top" wrapText="1"/>
      <protection hidden="1"/>
    </xf>
    <xf numFmtId="0" fontId="0" fillId="0" borderId="6" xfId="0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4" fontId="15" fillId="0" borderId="16" xfId="0" applyNumberFormat="1" applyFont="1" applyFill="1" applyBorder="1" applyAlignment="1">
      <alignment horizontal="right" vertical="top"/>
    </xf>
    <xf numFmtId="4" fontId="0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" fontId="22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 applyProtection="1"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2 2 2" xfId="3"/>
    <cellStyle name="Обычный 3" xfId="4"/>
    <cellStyle name="Процентный" xfId="5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k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herra.ru/ofitsialnaya-informatsiya/-postanovlenie-administratsii-cherepovetskogo-muni220523212/?sphrase_id=92262" TargetMode="External"/><Relationship Id="rId2" Type="http://schemas.openxmlformats.org/officeDocument/2006/relationships/hyperlink" Target="https://cherra.ru/ofitsialnaya-informatsiya/postanovlenie-administratsii-cherepovetskogo-munits230323114/?sphrase_id=92262" TargetMode="External"/><Relationship Id="rId1" Type="http://schemas.openxmlformats.org/officeDocument/2006/relationships/hyperlink" Target="https://cherra.ru/ofitsialnaya-informatsiya/postanovlenie-administratsii-cherepovetskogo-munits26012328/?sphrase_id=92262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cherra.ru/ofitsialnaya-informatsiya/postanovlenie-administratsii-cherepovetskogo-munits300523230/?sphrase_id=9226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view="pageBreakPreview" zoomScaleSheetLayoutView="100" workbookViewId="0">
      <selection activeCell="N20" sqref="N20"/>
    </sheetView>
  </sheetViews>
  <sheetFormatPr defaultRowHeight="15.75"/>
  <cols>
    <col min="1" max="1" width="10.5703125" style="21" customWidth="1"/>
    <col min="2" max="3" width="9.140625" style="21"/>
    <col min="4" max="4" width="9.85546875" style="21" customWidth="1"/>
    <col min="5" max="5" width="10.7109375" style="21" customWidth="1"/>
    <col min="6" max="6" width="9.85546875" style="21" customWidth="1"/>
    <col min="7" max="8" width="9.140625" style="21"/>
    <col min="9" max="9" width="10.5703125" style="21" customWidth="1"/>
    <col min="10" max="16384" width="9.140625" style="21"/>
  </cols>
  <sheetData>
    <row r="1" spans="1:9">
      <c r="A1" s="133" t="s">
        <v>77</v>
      </c>
      <c r="B1" s="133"/>
      <c r="C1" s="133"/>
      <c r="D1" s="133"/>
      <c r="E1" s="133"/>
      <c r="F1" s="133"/>
      <c r="G1" s="133"/>
      <c r="H1" s="133"/>
      <c r="I1" s="133"/>
    </row>
    <row r="14" spans="1:9">
      <c r="A14" s="133" t="s">
        <v>78</v>
      </c>
      <c r="B14" s="133"/>
      <c r="C14" s="133"/>
      <c r="D14" s="133"/>
      <c r="E14" s="133"/>
      <c r="F14" s="133"/>
      <c r="G14" s="133"/>
      <c r="H14" s="133"/>
      <c r="I14" s="133"/>
    </row>
    <row r="15" spans="1:9">
      <c r="A15" s="29"/>
      <c r="B15" s="29"/>
      <c r="C15" s="29"/>
      <c r="D15" s="29"/>
      <c r="E15" s="29"/>
      <c r="F15" s="29"/>
      <c r="G15" s="29"/>
      <c r="H15" s="29"/>
      <c r="I15" s="29"/>
    </row>
    <row r="16" spans="1:9" ht="72" customHeight="1">
      <c r="A16" s="134" t="s">
        <v>188</v>
      </c>
      <c r="B16" s="134"/>
      <c r="C16" s="134"/>
      <c r="D16" s="134"/>
      <c r="E16" s="134"/>
      <c r="F16" s="134"/>
      <c r="G16" s="134"/>
      <c r="H16" s="134"/>
      <c r="I16" s="134"/>
    </row>
    <row r="17" spans="1:9" ht="15" customHeight="1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45.75" customHeight="1">
      <c r="A18" s="22"/>
      <c r="B18" s="22"/>
      <c r="D18" s="31" t="s">
        <v>66</v>
      </c>
      <c r="E18" s="31">
        <v>2024</v>
      </c>
      <c r="F18" s="31" t="s">
        <v>67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.75" customHeight="1"/>
    <row r="28" spans="1:9" ht="32.1" customHeight="1">
      <c r="D28" s="135" t="s">
        <v>79</v>
      </c>
      <c r="E28" s="135"/>
      <c r="F28" s="135"/>
      <c r="G28" s="136" t="s">
        <v>162</v>
      </c>
      <c r="H28" s="136"/>
      <c r="I28" s="136"/>
    </row>
    <row r="29" spans="1:9" ht="32.1" customHeight="1">
      <c r="D29" s="135" t="s">
        <v>80</v>
      </c>
      <c r="E29" s="135"/>
      <c r="F29" s="135"/>
      <c r="G29" s="136" t="s">
        <v>162</v>
      </c>
      <c r="H29" s="136"/>
      <c r="I29" s="136"/>
    </row>
    <row r="30" spans="1:9">
      <c r="D30" s="137" t="s">
        <v>11</v>
      </c>
      <c r="E30" s="137"/>
      <c r="F30" s="137"/>
      <c r="G30" s="133" t="s">
        <v>164</v>
      </c>
      <c r="H30" s="133"/>
      <c r="I30" s="133"/>
    </row>
    <row r="31" spans="1:9">
      <c r="D31" s="137" t="s">
        <v>65</v>
      </c>
      <c r="E31" s="137"/>
      <c r="F31" s="137"/>
      <c r="G31" s="133" t="s">
        <v>165</v>
      </c>
      <c r="H31" s="133"/>
      <c r="I31" s="133"/>
    </row>
    <row r="32" spans="1:9">
      <c r="D32" s="36"/>
      <c r="E32" s="36"/>
      <c r="F32" s="36" t="s">
        <v>89</v>
      </c>
      <c r="G32" s="138" t="s">
        <v>166</v>
      </c>
      <c r="H32" s="133"/>
      <c r="I32" s="133"/>
    </row>
    <row r="33" spans="1:9" ht="32.1" customHeight="1">
      <c r="D33" s="137" t="s">
        <v>12</v>
      </c>
      <c r="E33" s="137"/>
      <c r="F33" s="137"/>
      <c r="G33" s="139"/>
      <c r="H33" s="139"/>
      <c r="I33" s="139"/>
    </row>
    <row r="34" spans="1:9">
      <c r="F34" s="21" t="s">
        <v>163</v>
      </c>
      <c r="G34" s="140">
        <v>45715</v>
      </c>
      <c r="H34" s="141"/>
      <c r="I34" s="141"/>
    </row>
    <row r="38" spans="1:9" ht="15" customHeight="1"/>
    <row r="40" spans="1:9">
      <c r="A40" s="133" t="s">
        <v>189</v>
      </c>
      <c r="B40" s="133"/>
      <c r="C40" s="133"/>
      <c r="D40" s="133"/>
      <c r="E40" s="133"/>
      <c r="F40" s="133"/>
      <c r="G40" s="133"/>
      <c r="H40" s="133"/>
      <c r="I40" s="133"/>
    </row>
  </sheetData>
  <mergeCells count="16">
    <mergeCell ref="A40:I40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1:F31"/>
    <mergeCell ref="G31:I31"/>
    <mergeCell ref="D33:F33"/>
    <mergeCell ref="G32:I32"/>
    <mergeCell ref="G33:I33"/>
    <mergeCell ref="G34:I34"/>
  </mergeCells>
  <phoneticPr fontId="18" type="noConversion"/>
  <hyperlinks>
    <hyperlink ref="G32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8"/>
  <sheetViews>
    <sheetView topLeftCell="A11" zoomScaleNormal="100" zoomScaleSheetLayoutView="100" workbookViewId="0">
      <selection activeCell="C16" sqref="C16"/>
    </sheetView>
  </sheetViews>
  <sheetFormatPr defaultRowHeight="15"/>
  <cols>
    <col min="1" max="1" width="5.42578125" style="10" customWidth="1"/>
    <col min="2" max="2" width="25.85546875" style="10" customWidth="1"/>
    <col min="3" max="3" width="14.140625" style="10" customWidth="1"/>
    <col min="4" max="4" width="18.28515625" style="10" customWidth="1"/>
    <col min="5" max="5" width="12.140625" style="10" customWidth="1"/>
    <col min="6" max="6" width="12.42578125" style="10" customWidth="1"/>
    <col min="7" max="7" width="43.140625" style="10" customWidth="1"/>
    <col min="8" max="16384" width="9.140625" style="10"/>
  </cols>
  <sheetData>
    <row r="1" spans="1:9" ht="31.5" customHeight="1">
      <c r="A1" s="142" t="s">
        <v>22</v>
      </c>
      <c r="B1" s="142"/>
      <c r="C1" s="142"/>
      <c r="D1" s="142"/>
      <c r="E1" s="142"/>
      <c r="F1" s="142"/>
      <c r="G1" s="142"/>
    </row>
    <row r="2" spans="1:9">
      <c r="G2" s="47" t="s">
        <v>23</v>
      </c>
    </row>
    <row r="3" spans="1:9" ht="15" customHeight="1">
      <c r="A3" s="143" t="s">
        <v>24</v>
      </c>
      <c r="B3" s="143" t="s">
        <v>25</v>
      </c>
      <c r="C3" s="143" t="s">
        <v>26</v>
      </c>
      <c r="D3" s="143" t="s">
        <v>27</v>
      </c>
      <c r="E3" s="143"/>
      <c r="F3" s="143"/>
      <c r="G3" s="143" t="s">
        <v>91</v>
      </c>
    </row>
    <row r="4" spans="1:9" ht="44.25" customHeight="1">
      <c r="A4" s="143"/>
      <c r="B4" s="143"/>
      <c r="C4" s="143"/>
      <c r="D4" s="144" t="s">
        <v>28</v>
      </c>
      <c r="E4" s="144">
        <v>2024</v>
      </c>
      <c r="F4" s="144"/>
      <c r="G4" s="143"/>
    </row>
    <row r="5" spans="1:9" ht="18" customHeight="1">
      <c r="A5" s="143"/>
      <c r="B5" s="143"/>
      <c r="C5" s="143"/>
      <c r="D5" s="144"/>
      <c r="E5" s="44" t="s">
        <v>0</v>
      </c>
      <c r="F5" s="44" t="s">
        <v>1</v>
      </c>
      <c r="G5" s="143"/>
    </row>
    <row r="6" spans="1:9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</row>
    <row r="7" spans="1:9" hidden="1">
      <c r="A7" s="12"/>
      <c r="B7" s="147" t="s">
        <v>81</v>
      </c>
      <c r="C7" s="147"/>
      <c r="D7" s="147"/>
      <c r="E7" s="147"/>
      <c r="F7" s="147"/>
      <c r="G7" s="12"/>
    </row>
    <row r="8" spans="1:9" ht="20.25" customHeight="1">
      <c r="A8" s="148" t="s">
        <v>200</v>
      </c>
      <c r="B8" s="149"/>
      <c r="C8" s="149"/>
      <c r="D8" s="149"/>
      <c r="E8" s="149"/>
      <c r="F8" s="149"/>
      <c r="G8" s="149"/>
    </row>
    <row r="9" spans="1:9" s="69" customFormat="1" ht="166.5" customHeight="1">
      <c r="A9" s="121">
        <v>1</v>
      </c>
      <c r="B9" s="122" t="s">
        <v>98</v>
      </c>
      <c r="C9" s="62" t="s">
        <v>72</v>
      </c>
      <c r="D9" s="81">
        <f>(1160+389)/39222*10000</f>
        <v>394.93141604201725</v>
      </c>
      <c r="E9" s="82">
        <v>416.4</v>
      </c>
      <c r="F9" s="92">
        <v>400.2</v>
      </c>
      <c r="G9" s="110" t="s">
        <v>198</v>
      </c>
      <c r="H9" s="37"/>
      <c r="I9" s="132"/>
    </row>
    <row r="10" spans="1:9" s="69" customFormat="1" ht="60.75" customHeight="1">
      <c r="A10" s="121">
        <v>2</v>
      </c>
      <c r="B10" s="106" t="s">
        <v>119</v>
      </c>
      <c r="C10" s="62" t="s">
        <v>99</v>
      </c>
      <c r="D10" s="107">
        <v>38.090000000000003</v>
      </c>
      <c r="E10" s="84">
        <v>31</v>
      </c>
      <c r="F10" s="107">
        <v>38.700000000000003</v>
      </c>
      <c r="G10" s="110" t="s">
        <v>205</v>
      </c>
    </row>
    <row r="11" spans="1:9" s="69" customFormat="1" ht="75.75" customHeight="1">
      <c r="A11" s="121">
        <v>3</v>
      </c>
      <c r="B11" s="122" t="s">
        <v>120</v>
      </c>
      <c r="C11" s="62" t="s">
        <v>99</v>
      </c>
      <c r="D11" s="92">
        <f>2100125.3/533283*100</f>
        <v>393.81065963100264</v>
      </c>
      <c r="E11" s="82">
        <v>117.5</v>
      </c>
      <c r="F11" s="92">
        <v>412.5</v>
      </c>
      <c r="G11" s="83" t="s">
        <v>199</v>
      </c>
    </row>
    <row r="12" spans="1:9" s="69" customFormat="1">
      <c r="A12" s="145" t="s">
        <v>201</v>
      </c>
      <c r="B12" s="146"/>
      <c r="C12" s="146"/>
      <c r="D12" s="146"/>
      <c r="E12" s="146"/>
      <c r="F12" s="146"/>
      <c r="G12" s="146"/>
    </row>
    <row r="13" spans="1:9" s="69" customFormat="1" ht="44.25" customHeight="1">
      <c r="A13" s="121">
        <v>4</v>
      </c>
      <c r="B13" s="67" t="s">
        <v>121</v>
      </c>
      <c r="C13" s="62" t="s">
        <v>122</v>
      </c>
      <c r="D13" s="109">
        <v>62.8</v>
      </c>
      <c r="E13" s="82">
        <v>61.9</v>
      </c>
      <c r="F13" s="109">
        <v>98.3</v>
      </c>
      <c r="G13" s="83" t="s">
        <v>168</v>
      </c>
    </row>
    <row r="14" spans="1:9" s="69" customFormat="1" ht="62.25" customHeight="1">
      <c r="A14" s="121">
        <v>5</v>
      </c>
      <c r="B14" s="94" t="s">
        <v>123</v>
      </c>
      <c r="C14" s="62" t="s">
        <v>99</v>
      </c>
      <c r="D14" s="92">
        <v>148</v>
      </c>
      <c r="E14" s="82">
        <v>156</v>
      </c>
      <c r="F14" s="92">
        <v>156</v>
      </c>
      <c r="G14" s="83" t="s">
        <v>167</v>
      </c>
    </row>
    <row r="15" spans="1:9" s="69" customFormat="1" ht="17.25" customHeight="1">
      <c r="A15" s="145" t="s">
        <v>202</v>
      </c>
      <c r="B15" s="146"/>
      <c r="C15" s="146"/>
      <c r="D15" s="146"/>
      <c r="E15" s="146"/>
      <c r="F15" s="146"/>
      <c r="G15" s="146"/>
    </row>
    <row r="16" spans="1:9" s="69" customFormat="1" ht="75" customHeight="1">
      <c r="A16" s="121">
        <v>6</v>
      </c>
      <c r="B16" s="94" t="s">
        <v>124</v>
      </c>
      <c r="C16" s="207" t="s">
        <v>125</v>
      </c>
      <c r="D16" s="92">
        <v>21.867999999999999</v>
      </c>
      <c r="E16" s="82">
        <v>9.02</v>
      </c>
      <c r="F16" s="92">
        <v>26.8</v>
      </c>
      <c r="G16" s="83" t="s">
        <v>161</v>
      </c>
    </row>
    <row r="17" spans="1:7" s="69" customFormat="1">
      <c r="A17" s="145" t="s">
        <v>203</v>
      </c>
      <c r="B17" s="146"/>
      <c r="C17" s="146"/>
      <c r="D17" s="146"/>
      <c r="E17" s="146"/>
      <c r="F17" s="146"/>
      <c r="G17" s="146"/>
    </row>
    <row r="18" spans="1:7" s="69" customFormat="1" ht="63.75" customHeight="1">
      <c r="A18" s="121">
        <v>7</v>
      </c>
      <c r="B18" s="67" t="s">
        <v>126</v>
      </c>
      <c r="C18" s="62" t="s">
        <v>99</v>
      </c>
      <c r="D18" s="93">
        <f>(2334980+1060600)/(3517551+292407)*100</f>
        <v>89.12381711294455</v>
      </c>
      <c r="E18" s="84">
        <v>114</v>
      </c>
      <c r="F18" s="93">
        <v>76.400000000000006</v>
      </c>
      <c r="G18" s="83" t="s">
        <v>204</v>
      </c>
    </row>
  </sheetData>
  <mergeCells count="13">
    <mergeCell ref="A12:G12"/>
    <mergeCell ref="A17:G17"/>
    <mergeCell ref="B7:F7"/>
    <mergeCell ref="A8:G8"/>
    <mergeCell ref="A15:G15"/>
    <mergeCell ref="A1:G1"/>
    <mergeCell ref="A3:A5"/>
    <mergeCell ref="B3:B5"/>
    <mergeCell ref="C3:C5"/>
    <mergeCell ref="D3:F3"/>
    <mergeCell ref="G3:G5"/>
    <mergeCell ref="D4:D5"/>
    <mergeCell ref="E4:F4"/>
  </mergeCells>
  <phoneticPr fontId="18" type="noConversion"/>
  <pageMargins left="0.70866141732283472" right="0.46" top="0.74803149606299213" bottom="0.74803149606299213" header="0.31496062992125984" footer="0.31496062992125984"/>
  <pageSetup paperSize="9" scale="68" orientation="portrait" r:id="rId1"/>
  <rowBreaks count="2" manualBreakCount="2">
    <brk id="11" max="6" man="1"/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9"/>
  <sheetViews>
    <sheetView view="pageBreakPreview" topLeftCell="A13" zoomScale="70" zoomScaleSheetLayoutView="40" workbookViewId="0">
      <selection activeCell="B20" sqref="B20"/>
    </sheetView>
  </sheetViews>
  <sheetFormatPr defaultRowHeight="15"/>
  <cols>
    <col min="1" max="1" width="5.42578125" style="10" customWidth="1"/>
    <col min="2" max="2" width="37.7109375" style="30" customWidth="1"/>
    <col min="3" max="3" width="19" style="10" customWidth="1"/>
    <col min="4" max="4" width="12.42578125" style="10" customWidth="1"/>
    <col min="5" max="5" width="12.140625" style="10" customWidth="1"/>
    <col min="6" max="6" width="12.28515625" style="10" customWidth="1"/>
    <col min="7" max="7" width="11.85546875" style="10" customWidth="1"/>
    <col min="8" max="8" width="26.140625" style="10" customWidth="1"/>
    <col min="9" max="9" width="27.5703125" style="10" customWidth="1"/>
    <col min="10" max="10" width="20.85546875" style="10" customWidth="1"/>
    <col min="11" max="16384" width="9.140625" style="10"/>
  </cols>
  <sheetData>
    <row r="1" spans="1:10" ht="31.5" customHeight="1">
      <c r="A1" s="150" t="s">
        <v>74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>
      <c r="J2" s="47" t="s">
        <v>29</v>
      </c>
    </row>
    <row r="3" spans="1:10" ht="15" customHeight="1">
      <c r="A3" s="143" t="s">
        <v>24</v>
      </c>
      <c r="B3" s="143" t="s">
        <v>30</v>
      </c>
      <c r="C3" s="143" t="s">
        <v>10</v>
      </c>
      <c r="D3" s="143" t="s">
        <v>31</v>
      </c>
      <c r="E3" s="143"/>
      <c r="F3" s="143" t="s">
        <v>32</v>
      </c>
      <c r="G3" s="143"/>
      <c r="H3" s="151" t="s">
        <v>33</v>
      </c>
      <c r="I3" s="151"/>
      <c r="J3" s="143" t="s">
        <v>34</v>
      </c>
    </row>
    <row r="4" spans="1:10" ht="44.25" customHeight="1">
      <c r="A4" s="143"/>
      <c r="B4" s="143"/>
      <c r="C4" s="143"/>
      <c r="D4" s="44" t="s">
        <v>35</v>
      </c>
      <c r="E4" s="44" t="s">
        <v>36</v>
      </c>
      <c r="F4" s="44" t="s">
        <v>35</v>
      </c>
      <c r="G4" s="44" t="s">
        <v>36</v>
      </c>
      <c r="H4" s="44" t="s">
        <v>35</v>
      </c>
      <c r="I4" s="44" t="s">
        <v>36</v>
      </c>
      <c r="J4" s="151"/>
    </row>
    <row r="5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44">
        <v>8</v>
      </c>
      <c r="I5" s="44">
        <v>9</v>
      </c>
      <c r="J5" s="44">
        <v>10</v>
      </c>
    </row>
    <row r="6" spans="1:10" hidden="1">
      <c r="A6" s="12"/>
      <c r="B6" s="147" t="s">
        <v>37</v>
      </c>
      <c r="C6" s="147"/>
      <c r="D6" s="147"/>
      <c r="E6" s="147"/>
      <c r="F6" s="147"/>
      <c r="G6" s="147"/>
      <c r="H6" s="147"/>
      <c r="I6" s="147"/>
      <c r="J6" s="147"/>
    </row>
    <row r="7" spans="1:10" ht="116.25" customHeight="1">
      <c r="A7" s="12">
        <v>1</v>
      </c>
      <c r="B7" s="19" t="s">
        <v>127</v>
      </c>
      <c r="C7" s="128" t="s">
        <v>162</v>
      </c>
      <c r="D7" s="11" t="s">
        <v>75</v>
      </c>
      <c r="E7" s="11" t="s">
        <v>76</v>
      </c>
      <c r="F7" s="11" t="s">
        <v>75</v>
      </c>
      <c r="G7" s="11" t="s">
        <v>76</v>
      </c>
      <c r="H7" s="39" t="s">
        <v>116</v>
      </c>
      <c r="I7" s="57" t="s">
        <v>117</v>
      </c>
      <c r="J7" s="16" t="s">
        <v>90</v>
      </c>
    </row>
    <row r="8" spans="1:10" ht="120" customHeight="1">
      <c r="A8" s="12">
        <v>2</v>
      </c>
      <c r="B8" s="19" t="s">
        <v>128</v>
      </c>
      <c r="C8" s="128" t="s">
        <v>162</v>
      </c>
      <c r="D8" s="11" t="s">
        <v>75</v>
      </c>
      <c r="E8" s="11" t="s">
        <v>76</v>
      </c>
      <c r="F8" s="11" t="s">
        <v>75</v>
      </c>
      <c r="G8" s="11" t="s">
        <v>76</v>
      </c>
      <c r="H8" s="39" t="s">
        <v>95</v>
      </c>
      <c r="I8" s="57" t="s">
        <v>129</v>
      </c>
      <c r="J8" s="86" t="s">
        <v>90</v>
      </c>
    </row>
    <row r="9" spans="1:10" ht="94.5" customHeight="1">
      <c r="A9" s="12">
        <v>3</v>
      </c>
      <c r="B9" s="19" t="s">
        <v>130</v>
      </c>
      <c r="C9" s="128" t="s">
        <v>162</v>
      </c>
      <c r="D9" s="11" t="s">
        <v>75</v>
      </c>
      <c r="E9" s="11" t="s">
        <v>76</v>
      </c>
      <c r="F9" s="11" t="s">
        <v>75</v>
      </c>
      <c r="G9" s="11" t="s">
        <v>76</v>
      </c>
      <c r="H9" s="39" t="s">
        <v>114</v>
      </c>
      <c r="I9" s="16" t="s">
        <v>115</v>
      </c>
      <c r="J9" s="11" t="s">
        <v>90</v>
      </c>
    </row>
    <row r="10" spans="1:10" ht="129.75" customHeight="1">
      <c r="A10" s="12">
        <v>4</v>
      </c>
      <c r="B10" s="124" t="s">
        <v>228</v>
      </c>
      <c r="C10" s="128" t="s">
        <v>162</v>
      </c>
      <c r="D10" s="11" t="s">
        <v>75</v>
      </c>
      <c r="E10" s="11" t="s">
        <v>76</v>
      </c>
      <c r="F10" s="11" t="s">
        <v>75</v>
      </c>
      <c r="G10" s="11" t="s">
        <v>76</v>
      </c>
      <c r="H10" s="39" t="s">
        <v>95</v>
      </c>
      <c r="I10" s="128" t="s">
        <v>229</v>
      </c>
      <c r="J10" s="11" t="s">
        <v>90</v>
      </c>
    </row>
    <row r="11" spans="1:10" ht="60" hidden="1">
      <c r="A11" s="12">
        <v>5</v>
      </c>
      <c r="B11" s="18" t="s">
        <v>38</v>
      </c>
      <c r="C11" s="128" t="s">
        <v>162</v>
      </c>
      <c r="D11" s="45"/>
      <c r="E11" s="45"/>
      <c r="F11" s="45"/>
      <c r="G11" s="45"/>
      <c r="H11" s="11"/>
      <c r="I11" s="45"/>
      <c r="J11" s="45"/>
    </row>
    <row r="12" spans="1:10" ht="105">
      <c r="A12" s="12">
        <v>6</v>
      </c>
      <c r="B12" s="19" t="s">
        <v>131</v>
      </c>
      <c r="C12" s="128" t="s">
        <v>162</v>
      </c>
      <c r="D12" s="11" t="s">
        <v>75</v>
      </c>
      <c r="E12" s="11" t="s">
        <v>76</v>
      </c>
      <c r="F12" s="11" t="s">
        <v>75</v>
      </c>
      <c r="G12" s="11" t="s">
        <v>76</v>
      </c>
      <c r="H12" s="39" t="s">
        <v>96</v>
      </c>
      <c r="I12" s="57" t="s">
        <v>132</v>
      </c>
      <c r="J12" s="11" t="s">
        <v>90</v>
      </c>
    </row>
    <row r="13" spans="1:10" ht="116.25" customHeight="1">
      <c r="A13" s="12">
        <v>7</v>
      </c>
      <c r="B13" s="19" t="s">
        <v>133</v>
      </c>
      <c r="C13" s="128" t="s">
        <v>162</v>
      </c>
      <c r="D13" s="11" t="s">
        <v>75</v>
      </c>
      <c r="E13" s="11" t="s">
        <v>76</v>
      </c>
      <c r="F13" s="11" t="s">
        <v>75</v>
      </c>
      <c r="G13" s="11" t="s">
        <v>76</v>
      </c>
      <c r="H13" s="39" t="s">
        <v>97</v>
      </c>
      <c r="I13" s="57" t="s">
        <v>134</v>
      </c>
      <c r="J13" s="11" t="s">
        <v>90</v>
      </c>
    </row>
    <row r="14" spans="1:10" ht="135.75" customHeight="1">
      <c r="A14" s="12">
        <v>8</v>
      </c>
      <c r="B14" s="19" t="s">
        <v>135</v>
      </c>
      <c r="C14" s="128" t="s">
        <v>162</v>
      </c>
      <c r="D14" s="11" t="s">
        <v>75</v>
      </c>
      <c r="E14" s="11" t="s">
        <v>76</v>
      </c>
      <c r="F14" s="11" t="s">
        <v>75</v>
      </c>
      <c r="G14" s="11" t="s">
        <v>76</v>
      </c>
      <c r="H14" s="39" t="s">
        <v>137</v>
      </c>
      <c r="I14" s="57" t="s">
        <v>136</v>
      </c>
      <c r="J14" s="11" t="s">
        <v>90</v>
      </c>
    </row>
    <row r="15" spans="1:10" ht="108.75" customHeight="1">
      <c r="A15" s="12">
        <v>9</v>
      </c>
      <c r="B15" s="19" t="s">
        <v>138</v>
      </c>
      <c r="C15" s="128" t="s">
        <v>162</v>
      </c>
      <c r="D15" s="11" t="s">
        <v>75</v>
      </c>
      <c r="E15" s="11" t="s">
        <v>76</v>
      </c>
      <c r="F15" s="11" t="s">
        <v>75</v>
      </c>
      <c r="G15" s="11" t="s">
        <v>76</v>
      </c>
      <c r="H15" s="205" t="s">
        <v>114</v>
      </c>
      <c r="I15" s="48" t="s">
        <v>139</v>
      </c>
      <c r="J15" s="11" t="s">
        <v>90</v>
      </c>
    </row>
    <row r="16" spans="1:10" ht="147" customHeight="1">
      <c r="A16" s="12">
        <v>10</v>
      </c>
      <c r="B16" s="19" t="s">
        <v>140</v>
      </c>
      <c r="C16" s="128" t="s">
        <v>162</v>
      </c>
      <c r="D16" s="11" t="s">
        <v>75</v>
      </c>
      <c r="E16" s="11" t="s">
        <v>76</v>
      </c>
      <c r="F16" s="11" t="s">
        <v>75</v>
      </c>
      <c r="G16" s="11" t="s">
        <v>76</v>
      </c>
      <c r="H16" s="39" t="s">
        <v>113</v>
      </c>
      <c r="I16" s="48" t="s">
        <v>139</v>
      </c>
      <c r="J16" s="16" t="s">
        <v>90</v>
      </c>
    </row>
    <row r="17" spans="1:10" ht="139.5" customHeight="1">
      <c r="A17" s="12">
        <v>11</v>
      </c>
      <c r="B17" s="124" t="s">
        <v>230</v>
      </c>
      <c r="C17" s="128" t="s">
        <v>162</v>
      </c>
      <c r="D17" s="125" t="s">
        <v>75</v>
      </c>
      <c r="E17" s="125" t="s">
        <v>76</v>
      </c>
      <c r="F17" s="125" t="s">
        <v>75</v>
      </c>
      <c r="G17" s="125" t="s">
        <v>76</v>
      </c>
      <c r="H17" s="39" t="s">
        <v>113</v>
      </c>
      <c r="I17" s="48" t="s">
        <v>139</v>
      </c>
      <c r="J17" s="128" t="s">
        <v>90</v>
      </c>
    </row>
    <row r="18" spans="1:10" ht="180.75" customHeight="1">
      <c r="A18" s="12">
        <v>12</v>
      </c>
      <c r="B18" s="19" t="s">
        <v>141</v>
      </c>
      <c r="C18" s="128" t="s">
        <v>162</v>
      </c>
      <c r="D18" s="76" t="s">
        <v>75</v>
      </c>
      <c r="E18" s="76" t="s">
        <v>76</v>
      </c>
      <c r="F18" s="76" t="s">
        <v>75</v>
      </c>
      <c r="G18" s="76" t="s">
        <v>76</v>
      </c>
      <c r="H18" s="61" t="s">
        <v>101</v>
      </c>
      <c r="I18" s="77" t="s">
        <v>142</v>
      </c>
      <c r="J18" s="78" t="s">
        <v>90</v>
      </c>
    </row>
    <row r="19" spans="1:10" ht="167.25" customHeight="1">
      <c r="A19" s="12">
        <v>13</v>
      </c>
      <c r="B19" s="124" t="s">
        <v>231</v>
      </c>
      <c r="C19" s="128" t="s">
        <v>162</v>
      </c>
      <c r="D19" s="11" t="s">
        <v>75</v>
      </c>
      <c r="E19" s="11" t="s">
        <v>76</v>
      </c>
      <c r="F19" s="11" t="s">
        <v>75</v>
      </c>
      <c r="G19" s="11" t="s">
        <v>76</v>
      </c>
      <c r="H19" s="61" t="s">
        <v>101</v>
      </c>
      <c r="I19" s="20" t="s">
        <v>143</v>
      </c>
      <c r="J19" s="14" t="s">
        <v>156</v>
      </c>
    </row>
  </sheetData>
  <mergeCells count="9">
    <mergeCell ref="B6:J6"/>
    <mergeCell ref="A1:J1"/>
    <mergeCell ref="A3:A4"/>
    <mergeCell ref="B3:B4"/>
    <mergeCell ref="C3:C4"/>
    <mergeCell ref="D3:E3"/>
    <mergeCell ref="F3:G3"/>
    <mergeCell ref="H3:I3"/>
    <mergeCell ref="J3:J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0" fitToHeight="3" orientation="landscape" r:id="rId1"/>
  <rowBreaks count="2" manualBreakCount="2">
    <brk id="11" max="16383" man="1"/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26"/>
  <sheetViews>
    <sheetView view="pageBreakPreview" topLeftCell="A19" zoomScale="85" zoomScaleSheetLayoutView="40" workbookViewId="0">
      <selection activeCell="B23" sqref="B23"/>
    </sheetView>
  </sheetViews>
  <sheetFormatPr defaultRowHeight="15"/>
  <cols>
    <col min="1" max="1" width="25.85546875" style="10" customWidth="1"/>
    <col min="2" max="2" width="32.42578125" style="10" customWidth="1"/>
    <col min="3" max="3" width="16.7109375" style="10" customWidth="1"/>
    <col min="4" max="4" width="19.7109375" style="10" customWidth="1"/>
    <col min="5" max="5" width="17.7109375" style="51" customWidth="1"/>
    <col min="6" max="6" width="12.5703125" style="10" customWidth="1"/>
    <col min="7" max="16384" width="9.140625" style="10"/>
  </cols>
  <sheetData>
    <row r="1" spans="1:7" ht="31.5" customHeight="1">
      <c r="A1" s="152" t="s">
        <v>169</v>
      </c>
      <c r="B1" s="152"/>
      <c r="C1" s="152"/>
      <c r="D1" s="152"/>
      <c r="E1" s="152"/>
      <c r="F1" s="152"/>
    </row>
    <row r="2" spans="1:7">
      <c r="D2" s="69"/>
      <c r="E2" s="70"/>
      <c r="F2" s="71" t="s">
        <v>39</v>
      </c>
      <c r="G2" s="68"/>
    </row>
    <row r="3" spans="1:7" ht="15" customHeight="1">
      <c r="A3" s="143" t="s">
        <v>40</v>
      </c>
      <c r="B3" s="153" t="s">
        <v>41</v>
      </c>
      <c r="C3" s="143" t="s">
        <v>42</v>
      </c>
      <c r="D3" s="154" t="s">
        <v>43</v>
      </c>
      <c r="E3" s="155"/>
      <c r="F3" s="156"/>
    </row>
    <row r="4" spans="1:7" ht="111" customHeight="1">
      <c r="A4" s="143"/>
      <c r="B4" s="143"/>
      <c r="C4" s="143"/>
      <c r="D4" s="44" t="s">
        <v>44</v>
      </c>
      <c r="E4" s="14" t="s">
        <v>45</v>
      </c>
      <c r="F4" s="14" t="s">
        <v>46</v>
      </c>
    </row>
    <row r="5" spans="1:7">
      <c r="A5" s="11">
        <v>1</v>
      </c>
      <c r="B5" s="11">
        <v>2</v>
      </c>
      <c r="C5" s="11">
        <v>3</v>
      </c>
      <c r="D5" s="44">
        <v>4</v>
      </c>
      <c r="E5" s="44">
        <v>5</v>
      </c>
      <c r="F5" s="44">
        <v>6</v>
      </c>
    </row>
    <row r="6" spans="1:7" ht="77.25" customHeight="1">
      <c r="A6" s="126" t="s">
        <v>47</v>
      </c>
      <c r="B6" s="126" t="s">
        <v>188</v>
      </c>
      <c r="C6" s="111" t="s">
        <v>162</v>
      </c>
      <c r="D6" s="79">
        <f>D7+D12+D17+D22</f>
        <v>4275.1000000000004</v>
      </c>
      <c r="E6" s="79">
        <f t="shared" ref="E6:F6" si="0">E7+E12+E17+E22</f>
        <v>6297.8</v>
      </c>
      <c r="F6" s="79">
        <f t="shared" si="0"/>
        <v>6293.2000000000007</v>
      </c>
    </row>
    <row r="7" spans="1:7" ht="60" customHeight="1">
      <c r="A7" s="65" t="s">
        <v>48</v>
      </c>
      <c r="B7" s="127" t="s">
        <v>208</v>
      </c>
      <c r="C7" s="202" t="s">
        <v>162</v>
      </c>
      <c r="D7" s="203">
        <f>SUM(D8:D11)</f>
        <v>140</v>
      </c>
      <c r="E7" s="203">
        <f t="shared" ref="E7:F7" si="1">SUM(E8:E11)</f>
        <v>140</v>
      </c>
      <c r="F7" s="203">
        <f t="shared" si="1"/>
        <v>140</v>
      </c>
    </row>
    <row r="8" spans="1:7" ht="59.25" customHeight="1">
      <c r="A8" s="18" t="s">
        <v>102</v>
      </c>
      <c r="B8" s="19" t="s">
        <v>144</v>
      </c>
      <c r="C8" s="111" t="s">
        <v>162</v>
      </c>
      <c r="D8" s="80">
        <v>0</v>
      </c>
      <c r="E8" s="80">
        <v>0</v>
      </c>
      <c r="F8" s="80">
        <v>0</v>
      </c>
    </row>
    <row r="9" spans="1:7" ht="60.75" customHeight="1">
      <c r="A9" s="18" t="s">
        <v>103</v>
      </c>
      <c r="B9" s="19" t="s">
        <v>145</v>
      </c>
      <c r="C9" s="111" t="s">
        <v>162</v>
      </c>
      <c r="D9" s="80">
        <v>30</v>
      </c>
      <c r="E9" s="80">
        <v>0</v>
      </c>
      <c r="F9" s="80">
        <v>0</v>
      </c>
    </row>
    <row r="10" spans="1:7" ht="61.5" customHeight="1">
      <c r="A10" s="18" t="s">
        <v>104</v>
      </c>
      <c r="B10" s="19" t="s">
        <v>112</v>
      </c>
      <c r="C10" s="111" t="s">
        <v>162</v>
      </c>
      <c r="D10" s="80">
        <v>50</v>
      </c>
      <c r="E10" s="80">
        <v>140</v>
      </c>
      <c r="F10" s="80">
        <v>140</v>
      </c>
    </row>
    <row r="11" spans="1:7" ht="61.5" customHeight="1">
      <c r="A11" s="123" t="s">
        <v>210</v>
      </c>
      <c r="B11" s="124" t="s">
        <v>209</v>
      </c>
      <c r="C11" s="111" t="s">
        <v>162</v>
      </c>
      <c r="D11" s="80">
        <v>60</v>
      </c>
      <c r="E11" s="80">
        <v>0</v>
      </c>
      <c r="F11" s="80">
        <v>0</v>
      </c>
    </row>
    <row r="12" spans="1:7" ht="60">
      <c r="A12" s="64" t="s">
        <v>110</v>
      </c>
      <c r="B12" s="126" t="s">
        <v>213</v>
      </c>
      <c r="C12" s="111" t="s">
        <v>162</v>
      </c>
      <c r="D12" s="79">
        <f>SUM(D13:D16)</f>
        <v>321</v>
      </c>
      <c r="E12" s="79">
        <f t="shared" ref="E12:F12" si="2">SUM(E13:E16)</f>
        <v>321</v>
      </c>
      <c r="F12" s="79">
        <f t="shared" si="2"/>
        <v>320.60000000000002</v>
      </c>
    </row>
    <row r="13" spans="1:7" ht="66" customHeight="1">
      <c r="A13" s="18" t="s">
        <v>105</v>
      </c>
      <c r="B13" s="19" t="s">
        <v>146</v>
      </c>
      <c r="C13" s="111" t="s">
        <v>162</v>
      </c>
      <c r="D13" s="80">
        <v>31</v>
      </c>
      <c r="E13" s="80">
        <v>31</v>
      </c>
      <c r="F13" s="80">
        <v>31</v>
      </c>
    </row>
    <row r="14" spans="1:7" ht="75" customHeight="1">
      <c r="A14" s="18" t="s">
        <v>106</v>
      </c>
      <c r="B14" s="19" t="s">
        <v>147</v>
      </c>
      <c r="C14" s="111" t="s">
        <v>162</v>
      </c>
      <c r="D14" s="80">
        <v>30</v>
      </c>
      <c r="E14" s="80">
        <v>0</v>
      </c>
      <c r="F14" s="80">
        <v>0</v>
      </c>
    </row>
    <row r="15" spans="1:7" ht="69" customHeight="1">
      <c r="A15" s="18" t="s">
        <v>107</v>
      </c>
      <c r="B15" s="19" t="s">
        <v>148</v>
      </c>
      <c r="C15" s="111" t="s">
        <v>162</v>
      </c>
      <c r="D15" s="80">
        <v>10</v>
      </c>
      <c r="E15" s="80">
        <v>290</v>
      </c>
      <c r="F15" s="80">
        <v>289.60000000000002</v>
      </c>
    </row>
    <row r="16" spans="1:7" ht="69" customHeight="1">
      <c r="A16" s="124" t="s">
        <v>211</v>
      </c>
      <c r="B16" s="124" t="s">
        <v>212</v>
      </c>
      <c r="C16" s="111" t="s">
        <v>162</v>
      </c>
      <c r="D16" s="80">
        <v>250</v>
      </c>
      <c r="E16" s="80">
        <v>0</v>
      </c>
      <c r="F16" s="80">
        <v>0</v>
      </c>
    </row>
    <row r="17" spans="1:6" ht="48" customHeight="1">
      <c r="A17" s="64" t="s">
        <v>111</v>
      </c>
      <c r="B17" s="126" t="s">
        <v>214</v>
      </c>
      <c r="C17" s="111" t="s">
        <v>162</v>
      </c>
      <c r="D17" s="79">
        <f>SUM(D18:D21)</f>
        <v>340</v>
      </c>
      <c r="E17" s="79">
        <f t="shared" ref="E17:F17" si="3">SUM(E18:E21)</f>
        <v>340</v>
      </c>
      <c r="F17" s="79">
        <f t="shared" si="3"/>
        <v>340</v>
      </c>
    </row>
    <row r="18" spans="1:6" ht="168" customHeight="1">
      <c r="A18" s="18" t="s">
        <v>108</v>
      </c>
      <c r="B18" s="19" t="s">
        <v>149</v>
      </c>
      <c r="C18" s="111" t="s">
        <v>162</v>
      </c>
      <c r="D18" s="80">
        <v>285</v>
      </c>
      <c r="E18" s="80">
        <v>209.5</v>
      </c>
      <c r="F18" s="80">
        <v>209.5</v>
      </c>
    </row>
    <row r="19" spans="1:6" ht="106.5" customHeight="1">
      <c r="A19" s="18" t="s">
        <v>109</v>
      </c>
      <c r="B19" s="19" t="s">
        <v>150</v>
      </c>
      <c r="C19" s="111" t="s">
        <v>162</v>
      </c>
      <c r="D19" s="80">
        <v>50</v>
      </c>
      <c r="E19" s="80">
        <v>125.5</v>
      </c>
      <c r="F19" s="80">
        <v>125.5</v>
      </c>
    </row>
    <row r="20" spans="1:6" ht="68.25" customHeight="1">
      <c r="A20" s="124" t="s">
        <v>215</v>
      </c>
      <c r="B20" s="124" t="s">
        <v>217</v>
      </c>
      <c r="C20" s="111" t="s">
        <v>162</v>
      </c>
      <c r="D20" s="80">
        <v>0</v>
      </c>
      <c r="E20" s="80">
        <v>0</v>
      </c>
      <c r="F20" s="80">
        <v>0</v>
      </c>
    </row>
    <row r="21" spans="1:6" ht="61.5" customHeight="1">
      <c r="A21" s="124" t="s">
        <v>216</v>
      </c>
      <c r="B21" s="124" t="s">
        <v>218</v>
      </c>
      <c r="C21" s="111" t="s">
        <v>162</v>
      </c>
      <c r="D21" s="80">
        <v>5</v>
      </c>
      <c r="E21" s="80">
        <v>5</v>
      </c>
      <c r="F21" s="80">
        <v>5</v>
      </c>
    </row>
    <row r="22" spans="1:6" ht="60">
      <c r="A22" s="64" t="s">
        <v>151</v>
      </c>
      <c r="B22" s="126" t="s">
        <v>241</v>
      </c>
      <c r="C22" s="111" t="s">
        <v>162</v>
      </c>
      <c r="D22" s="79">
        <f>SUM(D23:D25)</f>
        <v>3474.1000000000004</v>
      </c>
      <c r="E22" s="79">
        <f t="shared" ref="E22:F22" si="4">SUM(E23:E25)</f>
        <v>5496.8</v>
      </c>
      <c r="F22" s="79">
        <f t="shared" si="4"/>
        <v>5492.6</v>
      </c>
    </row>
    <row r="23" spans="1:6" ht="197.25" customHeight="1">
      <c r="A23" s="85" t="s">
        <v>152</v>
      </c>
      <c r="B23" s="59" t="s">
        <v>154</v>
      </c>
      <c r="C23" s="111" t="s">
        <v>162</v>
      </c>
      <c r="D23" s="103">
        <v>2641.9</v>
      </c>
      <c r="E23" s="80">
        <v>2997.8</v>
      </c>
      <c r="F23" s="80">
        <v>2997.8</v>
      </c>
    </row>
    <row r="24" spans="1:6" ht="114" customHeight="1">
      <c r="A24" s="19" t="s">
        <v>153</v>
      </c>
      <c r="B24" s="60" t="s">
        <v>155</v>
      </c>
      <c r="C24" s="111" t="s">
        <v>162</v>
      </c>
      <c r="D24" s="80">
        <v>832.2</v>
      </c>
      <c r="E24" s="80">
        <v>2499</v>
      </c>
      <c r="F24" s="80">
        <v>2494.8000000000002</v>
      </c>
    </row>
    <row r="25" spans="1:6" ht="62.25" customHeight="1">
      <c r="A25" s="108" t="s">
        <v>185</v>
      </c>
      <c r="B25" s="120" t="s">
        <v>186</v>
      </c>
      <c r="C25" s="111" t="s">
        <v>162</v>
      </c>
      <c r="D25" s="80">
        <v>0</v>
      </c>
      <c r="E25" s="80">
        <v>0</v>
      </c>
      <c r="F25" s="80">
        <v>0</v>
      </c>
    </row>
    <row r="26" spans="1:6">
      <c r="D26" s="204"/>
    </row>
  </sheetData>
  <mergeCells count="5">
    <mergeCell ref="A1:F1"/>
    <mergeCell ref="A3:A4"/>
    <mergeCell ref="B3:B4"/>
    <mergeCell ref="C3:C4"/>
    <mergeCell ref="D3:F3"/>
  </mergeCells>
  <phoneticPr fontId="18" type="noConversion"/>
  <pageMargins left="0.70866141732283472" right="0.70866141732283472" top="0" bottom="0" header="0.11811023622047245" footer="0.11811023622047245"/>
  <pageSetup paperSize="9" scale="69" fitToHeight="4" orientation="portrait" r:id="rId1"/>
  <rowBreaks count="2" manualBreakCount="2">
    <brk id="9" max="5" man="1"/>
    <brk id="2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31"/>
  <sheetViews>
    <sheetView view="pageBreakPreview" topLeftCell="A22" zoomScaleSheetLayoutView="100" workbookViewId="0">
      <selection activeCell="D30" sqref="D30:E30"/>
    </sheetView>
  </sheetViews>
  <sheetFormatPr defaultRowHeight="15"/>
  <cols>
    <col min="1" max="1" width="25" style="10" customWidth="1"/>
    <col min="2" max="2" width="31.28515625" style="10" customWidth="1"/>
    <col min="3" max="3" width="28" style="10" customWidth="1"/>
    <col min="4" max="4" width="16.42578125" style="10" customWidth="1"/>
    <col min="5" max="5" width="14.85546875" style="10" customWidth="1"/>
    <col min="6" max="6" width="13.28515625" style="10" customWidth="1"/>
    <col min="7" max="16384" width="9.140625" style="10"/>
  </cols>
  <sheetData>
    <row r="1" spans="1:6" ht="31.5" customHeight="1">
      <c r="A1" s="158" t="s">
        <v>49</v>
      </c>
      <c r="B1" s="158"/>
      <c r="C1" s="158"/>
      <c r="D1" s="158"/>
      <c r="E1" s="158"/>
      <c r="F1" s="15"/>
    </row>
    <row r="2" spans="1:6">
      <c r="E2" s="9" t="s">
        <v>50</v>
      </c>
      <c r="F2" s="9"/>
    </row>
    <row r="3" spans="1:6" ht="63.75" customHeight="1">
      <c r="A3" s="11" t="s">
        <v>51</v>
      </c>
      <c r="B3" s="16" t="s">
        <v>52</v>
      </c>
      <c r="C3" s="16" t="s">
        <v>53</v>
      </c>
      <c r="D3" s="16" t="s">
        <v>54</v>
      </c>
      <c r="E3" s="16" t="s">
        <v>55</v>
      </c>
      <c r="F3" s="9"/>
    </row>
    <row r="4" spans="1:6" s="17" customFormat="1">
      <c r="A4" s="11">
        <v>1</v>
      </c>
      <c r="B4" s="11">
        <v>2</v>
      </c>
      <c r="C4" s="11">
        <v>3</v>
      </c>
      <c r="D4" s="11">
        <v>4</v>
      </c>
      <c r="E4" s="11">
        <v>5</v>
      </c>
    </row>
    <row r="5" spans="1:6" ht="30.75" customHeight="1">
      <c r="A5" s="108" t="s">
        <v>47</v>
      </c>
      <c r="B5" s="159" t="s">
        <v>219</v>
      </c>
      <c r="C5" s="160"/>
      <c r="D5" s="115">
        <f>D6+D9+D14+D21</f>
        <v>6297.8</v>
      </c>
      <c r="E5" s="115">
        <f>E6+E9+E14+E21</f>
        <v>6293.2000000000007</v>
      </c>
    </row>
    <row r="6" spans="1:6" ht="75.75" customHeight="1">
      <c r="A6" s="119" t="s">
        <v>175</v>
      </c>
      <c r="B6" s="113" t="s">
        <v>220</v>
      </c>
      <c r="C6" s="113"/>
      <c r="D6" s="115">
        <f>D8</f>
        <v>140</v>
      </c>
      <c r="E6" s="115">
        <f>E8</f>
        <v>140</v>
      </c>
    </row>
    <row r="7" spans="1:6" ht="20.25" customHeight="1">
      <c r="A7" s="148" t="s">
        <v>224</v>
      </c>
      <c r="B7" s="164" t="s">
        <v>177</v>
      </c>
      <c r="C7" s="114" t="s">
        <v>170</v>
      </c>
      <c r="D7" s="116">
        <v>140</v>
      </c>
      <c r="E7" s="116">
        <v>140</v>
      </c>
    </row>
    <row r="8" spans="1:6" ht="18" customHeight="1">
      <c r="A8" s="148"/>
      <c r="B8" s="165"/>
      <c r="C8" s="114" t="s">
        <v>171</v>
      </c>
      <c r="D8" s="116">
        <v>140</v>
      </c>
      <c r="E8" s="116">
        <v>140</v>
      </c>
    </row>
    <row r="9" spans="1:6" ht="45.75" customHeight="1">
      <c r="A9" s="119" t="s">
        <v>110</v>
      </c>
      <c r="B9" s="112" t="s">
        <v>221</v>
      </c>
      <c r="C9" s="112"/>
      <c r="D9" s="115">
        <f>D11+D13</f>
        <v>321</v>
      </c>
      <c r="E9" s="115">
        <f>E11+E13</f>
        <v>320.60000000000002</v>
      </c>
    </row>
    <row r="10" spans="1:6" ht="75" customHeight="1">
      <c r="A10" s="148" t="s">
        <v>176</v>
      </c>
      <c r="B10" s="164" t="s">
        <v>173</v>
      </c>
      <c r="C10" s="114" t="s">
        <v>170</v>
      </c>
      <c r="D10" s="116">
        <v>31</v>
      </c>
      <c r="E10" s="116">
        <v>31</v>
      </c>
    </row>
    <row r="11" spans="1:6" ht="18" customHeight="1">
      <c r="A11" s="148"/>
      <c r="B11" s="165"/>
      <c r="C11" s="114" t="s">
        <v>171</v>
      </c>
      <c r="D11" s="116">
        <f>D10</f>
        <v>31</v>
      </c>
      <c r="E11" s="116">
        <f>E10</f>
        <v>31</v>
      </c>
    </row>
    <row r="12" spans="1:6" ht="19.5" customHeight="1">
      <c r="A12" s="148" t="s">
        <v>225</v>
      </c>
      <c r="B12" s="164" t="s">
        <v>174</v>
      </c>
      <c r="C12" s="114" t="s">
        <v>170</v>
      </c>
      <c r="D12" s="116">
        <v>290</v>
      </c>
      <c r="E12" s="116">
        <v>289.60000000000002</v>
      </c>
    </row>
    <row r="13" spans="1:6" ht="40.5" customHeight="1">
      <c r="A13" s="148"/>
      <c r="B13" s="165"/>
      <c r="C13" s="114" t="s">
        <v>171</v>
      </c>
      <c r="D13" s="116">
        <f>D12</f>
        <v>290</v>
      </c>
      <c r="E13" s="116">
        <f>E12</f>
        <v>289.60000000000002</v>
      </c>
    </row>
    <row r="14" spans="1:6" ht="60.75" customHeight="1">
      <c r="A14" s="119" t="s">
        <v>111</v>
      </c>
      <c r="B14" s="112" t="s">
        <v>222</v>
      </c>
      <c r="C14" s="112"/>
      <c r="D14" s="115">
        <f>D16+D20+D18</f>
        <v>340</v>
      </c>
      <c r="E14" s="115">
        <f>E16+E20+E18</f>
        <v>340</v>
      </c>
    </row>
    <row r="15" spans="1:6" ht="147.75" customHeight="1">
      <c r="A15" s="148" t="s">
        <v>180</v>
      </c>
      <c r="B15" s="164" t="s">
        <v>178</v>
      </c>
      <c r="C15" s="114" t="s">
        <v>170</v>
      </c>
      <c r="D15" s="116">
        <v>209.5</v>
      </c>
      <c r="E15" s="117">
        <v>209.5</v>
      </c>
    </row>
    <row r="16" spans="1:6" ht="18" customHeight="1">
      <c r="A16" s="148"/>
      <c r="B16" s="165"/>
      <c r="C16" s="118" t="s">
        <v>171</v>
      </c>
      <c r="D16" s="116">
        <v>209.5</v>
      </c>
      <c r="E16" s="116">
        <v>209.5</v>
      </c>
    </row>
    <row r="17" spans="1:5" ht="18.75" customHeight="1">
      <c r="A17" s="148" t="s">
        <v>181</v>
      </c>
      <c r="B17" s="164" t="s">
        <v>179</v>
      </c>
      <c r="C17" s="114" t="s">
        <v>170</v>
      </c>
      <c r="D17" s="116">
        <v>125.5</v>
      </c>
      <c r="E17" s="116">
        <v>125.5</v>
      </c>
    </row>
    <row r="18" spans="1:5" ht="87.75" customHeight="1">
      <c r="A18" s="148"/>
      <c r="B18" s="165"/>
      <c r="C18" s="118" t="s">
        <v>171</v>
      </c>
      <c r="D18" s="116">
        <f>D17</f>
        <v>125.5</v>
      </c>
      <c r="E18" s="116">
        <f>E17</f>
        <v>125.5</v>
      </c>
    </row>
    <row r="19" spans="1:5" ht="43.5" customHeight="1">
      <c r="A19" s="164" t="s">
        <v>226</v>
      </c>
      <c r="B19" s="164" t="s">
        <v>227</v>
      </c>
      <c r="C19" s="114" t="s">
        <v>170</v>
      </c>
      <c r="D19" s="116">
        <v>5</v>
      </c>
      <c r="E19" s="116">
        <v>5</v>
      </c>
    </row>
    <row r="20" spans="1:5" ht="18.75" customHeight="1">
      <c r="A20" s="166"/>
      <c r="B20" s="165"/>
      <c r="C20" s="118" t="s">
        <v>171</v>
      </c>
      <c r="D20" s="116">
        <f>D19</f>
        <v>5</v>
      </c>
      <c r="E20" s="116">
        <f>E19</f>
        <v>5</v>
      </c>
    </row>
    <row r="21" spans="1:5" ht="61.5" customHeight="1">
      <c r="A21" s="119" t="s">
        <v>151</v>
      </c>
      <c r="B21" s="112" t="s">
        <v>223</v>
      </c>
      <c r="C21" s="112"/>
      <c r="D21" s="115">
        <f>D24+D27</f>
        <v>5496.8</v>
      </c>
      <c r="E21" s="115">
        <f>E24+E27</f>
        <v>5492.6</v>
      </c>
    </row>
    <row r="22" spans="1:5" ht="180" customHeight="1">
      <c r="A22" s="148" t="s">
        <v>184</v>
      </c>
      <c r="B22" s="161" t="s">
        <v>182</v>
      </c>
      <c r="C22" s="114" t="s">
        <v>170</v>
      </c>
      <c r="D22" s="116">
        <v>149.9</v>
      </c>
      <c r="E22" s="116">
        <v>149.9</v>
      </c>
    </row>
    <row r="23" spans="1:5" ht="15" customHeight="1">
      <c r="A23" s="148"/>
      <c r="B23" s="162"/>
      <c r="C23" s="114" t="s">
        <v>172</v>
      </c>
      <c r="D23" s="116">
        <v>2847.9</v>
      </c>
      <c r="E23" s="116">
        <v>2847.9</v>
      </c>
    </row>
    <row r="24" spans="1:5" ht="15" customHeight="1">
      <c r="A24" s="148"/>
      <c r="B24" s="163"/>
      <c r="C24" s="118" t="s">
        <v>171</v>
      </c>
      <c r="D24" s="116">
        <f>D22+D23</f>
        <v>2997.8</v>
      </c>
      <c r="E24" s="116">
        <f>E22+E23</f>
        <v>2997.8</v>
      </c>
    </row>
    <row r="25" spans="1:5" ht="76.5" customHeight="1">
      <c r="A25" s="148" t="s">
        <v>153</v>
      </c>
      <c r="B25" s="161" t="s">
        <v>183</v>
      </c>
      <c r="C25" s="114" t="s">
        <v>170</v>
      </c>
      <c r="D25" s="116">
        <v>832.2</v>
      </c>
      <c r="E25" s="116">
        <v>830.8</v>
      </c>
    </row>
    <row r="26" spans="1:5" ht="15" customHeight="1">
      <c r="A26" s="148"/>
      <c r="B26" s="162"/>
      <c r="C26" s="114" t="s">
        <v>172</v>
      </c>
      <c r="D26" s="116">
        <v>1666.8</v>
      </c>
      <c r="E26" s="116">
        <v>1664</v>
      </c>
    </row>
    <row r="27" spans="1:5" ht="15" customHeight="1">
      <c r="A27" s="148"/>
      <c r="B27" s="163"/>
      <c r="C27" s="118" t="s">
        <v>171</v>
      </c>
      <c r="D27" s="116">
        <f>D25+D26</f>
        <v>2499</v>
      </c>
      <c r="E27" s="116">
        <f>E25+E26</f>
        <v>2494.8000000000002</v>
      </c>
    </row>
    <row r="28" spans="1:5">
      <c r="A28" s="157" t="s">
        <v>56</v>
      </c>
      <c r="B28" s="157"/>
      <c r="C28" s="157"/>
      <c r="D28" s="157"/>
      <c r="E28" s="157"/>
    </row>
    <row r="29" spans="1:5">
      <c r="A29" s="157" t="s">
        <v>57</v>
      </c>
      <c r="B29" s="157"/>
      <c r="C29" s="157"/>
      <c r="D29" s="157"/>
      <c r="E29" s="157"/>
    </row>
    <row r="30" spans="1:5">
      <c r="C30" s="10" t="s">
        <v>170</v>
      </c>
      <c r="D30" s="208">
        <v>1783.1</v>
      </c>
      <c r="E30" s="208">
        <v>1781.3</v>
      </c>
    </row>
    <row r="31" spans="1:5">
      <c r="C31" s="10" t="s">
        <v>172</v>
      </c>
      <c r="D31" s="10">
        <v>4514.7</v>
      </c>
      <c r="E31" s="10">
        <v>4511.8999999999996</v>
      </c>
    </row>
  </sheetData>
  <mergeCells count="20">
    <mergeCell ref="B12:B13"/>
    <mergeCell ref="B22:B24"/>
    <mergeCell ref="B25:B27"/>
    <mergeCell ref="A15:A16"/>
    <mergeCell ref="A17:A18"/>
    <mergeCell ref="A19:A20"/>
    <mergeCell ref="A29:E29"/>
    <mergeCell ref="A1:E1"/>
    <mergeCell ref="A28:E28"/>
    <mergeCell ref="A7:A8"/>
    <mergeCell ref="A10:A11"/>
    <mergeCell ref="A12:A13"/>
    <mergeCell ref="B5:C5"/>
    <mergeCell ref="A22:A24"/>
    <mergeCell ref="A25:A27"/>
    <mergeCell ref="B15:B16"/>
    <mergeCell ref="B17:B18"/>
    <mergeCell ref="B19:B20"/>
    <mergeCell ref="B7:B8"/>
    <mergeCell ref="B10:B11"/>
  </mergeCells>
  <phoneticPr fontId="18" type="noConversion"/>
  <pageMargins left="0.70866141732283472" right="0.56000000000000005" top="0.74803149606299213" bottom="0.74803149606299213" header="0.31496062992125984" footer="0.31496062992125984"/>
  <pageSetup paperSize="9" scale="77" fitToHeight="2" orientation="portrait" r:id="rId1"/>
  <rowBreaks count="1" manualBreakCount="1">
    <brk id="1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4"/>
  <sheetViews>
    <sheetView view="pageBreakPreview" topLeftCell="A2" zoomScale="85" zoomScaleSheetLayoutView="85" workbookViewId="0">
      <selection activeCell="B25" sqref="B25"/>
    </sheetView>
  </sheetViews>
  <sheetFormatPr defaultRowHeight="15"/>
  <cols>
    <col min="1" max="1" width="5.42578125" style="10" customWidth="1"/>
    <col min="2" max="2" width="21.7109375" style="10" customWidth="1"/>
    <col min="3" max="3" width="7.7109375" style="10" customWidth="1"/>
    <col min="4" max="4" width="16.140625" style="10" customWidth="1"/>
    <col min="5" max="5" width="16.5703125" style="10" customWidth="1"/>
    <col min="6" max="6" width="27.42578125" style="10" customWidth="1"/>
    <col min="7" max="7" width="42.28515625" style="10" customWidth="1"/>
    <col min="8" max="16384" width="9.140625" style="10"/>
  </cols>
  <sheetData>
    <row r="1" spans="1:7" ht="28.5" customHeight="1">
      <c r="A1" s="152" t="s">
        <v>58</v>
      </c>
      <c r="B1" s="152"/>
      <c r="C1" s="152"/>
      <c r="D1" s="152"/>
      <c r="E1" s="152"/>
      <c r="F1" s="152"/>
      <c r="G1" s="15"/>
    </row>
    <row r="2" spans="1:7">
      <c r="F2" s="9" t="s">
        <v>59</v>
      </c>
      <c r="G2" s="9"/>
    </row>
    <row r="3" spans="1:7" ht="82.5" customHeight="1">
      <c r="A3" s="143" t="s">
        <v>24</v>
      </c>
      <c r="B3" s="153" t="s">
        <v>60</v>
      </c>
      <c r="C3" s="153" t="s">
        <v>69</v>
      </c>
      <c r="D3" s="153" t="s">
        <v>61</v>
      </c>
      <c r="E3" s="143"/>
      <c r="F3" s="153" t="s">
        <v>62</v>
      </c>
    </row>
    <row r="4" spans="1:7" ht="18" customHeight="1">
      <c r="A4" s="143"/>
      <c r="B4" s="143"/>
      <c r="C4" s="143"/>
      <c r="D4" s="153" t="s">
        <v>63</v>
      </c>
      <c r="E4" s="143"/>
      <c r="F4" s="143"/>
    </row>
    <row r="5" spans="1:7" ht="45.75" customHeight="1">
      <c r="A5" s="143"/>
      <c r="B5" s="143"/>
      <c r="C5" s="143"/>
      <c r="D5" s="11" t="s">
        <v>0</v>
      </c>
      <c r="E5" s="14" t="s">
        <v>64</v>
      </c>
      <c r="F5" s="143"/>
    </row>
    <row r="6" spans="1:7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7" ht="34.5" customHeight="1">
      <c r="A7" s="12"/>
      <c r="B7" s="169" t="s">
        <v>242</v>
      </c>
      <c r="C7" s="147"/>
      <c r="D7" s="147"/>
      <c r="E7" s="147"/>
      <c r="F7" s="147"/>
    </row>
    <row r="8" spans="1:7" ht="74.25" customHeight="1">
      <c r="A8" s="11">
        <v>1</v>
      </c>
      <c r="B8" s="87" t="s">
        <v>98</v>
      </c>
      <c r="C8" s="46" t="s">
        <v>73</v>
      </c>
      <c r="D8" s="82">
        <v>422.6</v>
      </c>
      <c r="E8" s="201" t="s">
        <v>207</v>
      </c>
      <c r="F8" s="167" t="s">
        <v>206</v>
      </c>
    </row>
    <row r="9" spans="1:7" ht="75" customHeight="1">
      <c r="A9" s="11">
        <v>2</v>
      </c>
      <c r="B9" s="87" t="s">
        <v>119</v>
      </c>
      <c r="C9" s="40" t="s">
        <v>99</v>
      </c>
      <c r="D9" s="84">
        <v>31.6</v>
      </c>
      <c r="E9" s="201" t="s">
        <v>207</v>
      </c>
      <c r="F9" s="168"/>
      <c r="G9" s="74"/>
    </row>
    <row r="10" spans="1:7" ht="78" customHeight="1">
      <c r="A10" s="11">
        <v>3</v>
      </c>
      <c r="B10" s="87" t="s">
        <v>120</v>
      </c>
      <c r="C10" s="91" t="s">
        <v>99</v>
      </c>
      <c r="D10" s="92">
        <v>120</v>
      </c>
      <c r="E10" s="201" t="s">
        <v>207</v>
      </c>
      <c r="F10" s="168"/>
    </row>
    <row r="11" spans="1:7" ht="45">
      <c r="A11" s="11">
        <v>4</v>
      </c>
      <c r="B11" s="88" t="s">
        <v>121</v>
      </c>
      <c r="C11" s="91" t="s">
        <v>160</v>
      </c>
      <c r="D11" s="72">
        <v>67.5</v>
      </c>
      <c r="E11" s="201" t="s">
        <v>207</v>
      </c>
      <c r="F11" s="168"/>
    </row>
    <row r="12" spans="1:7" ht="65.25" customHeight="1">
      <c r="A12" s="11">
        <v>5</v>
      </c>
      <c r="B12" s="88" t="s">
        <v>157</v>
      </c>
      <c r="C12" s="91" t="s">
        <v>99</v>
      </c>
      <c r="D12" s="39">
        <v>164</v>
      </c>
      <c r="E12" s="201" t="s">
        <v>207</v>
      </c>
      <c r="F12" s="168"/>
    </row>
    <row r="13" spans="1:7" ht="75">
      <c r="A13" s="11">
        <v>6</v>
      </c>
      <c r="B13" s="88" t="s">
        <v>158</v>
      </c>
      <c r="C13" s="91" t="s">
        <v>125</v>
      </c>
      <c r="D13" s="39">
        <v>9.2200000000000006</v>
      </c>
      <c r="E13" s="201" t="s">
        <v>207</v>
      </c>
      <c r="F13" s="168"/>
    </row>
    <row r="14" spans="1:7" ht="46.5" customHeight="1">
      <c r="A14" s="11">
        <v>7</v>
      </c>
      <c r="B14" s="88" t="s">
        <v>159</v>
      </c>
      <c r="C14" s="91" t="s">
        <v>99</v>
      </c>
      <c r="D14" s="39">
        <v>116</v>
      </c>
      <c r="E14" s="201" t="s">
        <v>207</v>
      </c>
      <c r="F14" s="168"/>
    </row>
  </sheetData>
  <mergeCells count="9">
    <mergeCell ref="F8:F14"/>
    <mergeCell ref="B7:F7"/>
    <mergeCell ref="A1:F1"/>
    <mergeCell ref="A3:A5"/>
    <mergeCell ref="B3:B5"/>
    <mergeCell ref="C3:C5"/>
    <mergeCell ref="D3:E3"/>
    <mergeCell ref="F3:F5"/>
    <mergeCell ref="D4:E4"/>
  </mergeCells>
  <phoneticPr fontId="18" type="noConversion"/>
  <pageMargins left="0.7" right="0.7" top="0.75" bottom="0.75" header="0.3" footer="0.3"/>
  <pageSetup paperSize="9" scale="9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8"/>
  <sheetViews>
    <sheetView view="pageBreakPreview" zoomScaleSheetLayoutView="100" workbookViewId="0">
      <selection activeCell="F15" sqref="F15"/>
    </sheetView>
  </sheetViews>
  <sheetFormatPr defaultRowHeight="15"/>
  <cols>
    <col min="1" max="1" width="5.5703125" customWidth="1"/>
    <col min="2" max="2" width="56.28515625" customWidth="1"/>
    <col min="3" max="3" width="26.28515625" customWidth="1"/>
    <col min="4" max="4" width="25.28515625" customWidth="1"/>
  </cols>
  <sheetData>
    <row r="1" spans="1:4" ht="29.25" customHeight="1">
      <c r="A1" s="170" t="s">
        <v>118</v>
      </c>
      <c r="B1" s="170"/>
      <c r="C1" s="170"/>
      <c r="D1" s="170"/>
    </row>
    <row r="2" spans="1:4" ht="36" customHeight="1">
      <c r="A2" s="11" t="s">
        <v>24</v>
      </c>
      <c r="B2" s="11" t="s">
        <v>93</v>
      </c>
      <c r="C2" s="11" t="s">
        <v>94</v>
      </c>
      <c r="D2" s="11" t="s">
        <v>92</v>
      </c>
    </row>
    <row r="3" spans="1:4" s="105" customFormat="1" ht="11.25">
      <c r="A3" s="104">
        <v>1</v>
      </c>
      <c r="B3" s="104">
        <v>2</v>
      </c>
      <c r="C3" s="104">
        <v>3</v>
      </c>
      <c r="D3" s="104">
        <v>4</v>
      </c>
    </row>
    <row r="4" spans="1:4" s="75" customFormat="1" ht="73.5" customHeight="1">
      <c r="A4" s="121">
        <v>1</v>
      </c>
      <c r="B4" s="130" t="s">
        <v>190</v>
      </c>
      <c r="C4" s="122" t="s">
        <v>187</v>
      </c>
      <c r="D4" s="131" t="s">
        <v>191</v>
      </c>
    </row>
    <row r="5" spans="1:4" s="75" customFormat="1" ht="75.75" customHeight="1">
      <c r="A5" s="121">
        <v>2</v>
      </c>
      <c r="B5" s="122" t="s">
        <v>192</v>
      </c>
      <c r="C5" s="122" t="s">
        <v>187</v>
      </c>
      <c r="D5" s="131" t="s">
        <v>193</v>
      </c>
    </row>
    <row r="6" spans="1:4" s="75" customFormat="1" ht="75.75" customHeight="1">
      <c r="A6" s="121">
        <v>3</v>
      </c>
      <c r="B6" s="122" t="s">
        <v>192</v>
      </c>
      <c r="C6" s="122" t="s">
        <v>187</v>
      </c>
      <c r="D6" s="131" t="s">
        <v>194</v>
      </c>
    </row>
    <row r="7" spans="1:4" s="75" customFormat="1" ht="75.75" customHeight="1">
      <c r="A7" s="121">
        <v>4</v>
      </c>
      <c r="B7" s="122" t="s">
        <v>195</v>
      </c>
      <c r="C7" s="122" t="s">
        <v>187</v>
      </c>
      <c r="D7" s="131" t="s">
        <v>196</v>
      </c>
    </row>
    <row r="8" spans="1:4" s="75" customFormat="1" ht="75" customHeight="1">
      <c r="A8" s="121">
        <v>5</v>
      </c>
      <c r="B8" s="122" t="s">
        <v>192</v>
      </c>
      <c r="C8" s="122" t="s">
        <v>187</v>
      </c>
      <c r="D8" s="131" t="s">
        <v>197</v>
      </c>
    </row>
  </sheetData>
  <mergeCells count="1">
    <mergeCell ref="A1:D1"/>
  </mergeCells>
  <phoneticPr fontId="18" type="noConversion"/>
  <hyperlinks>
    <hyperlink ref="B4" r:id="rId1" display="https://cherra.ru/ofitsialnaya-informatsiya/postanovlenie-administratsii-cherepovetskogo-munits26012328/?sphrase_id=92262"/>
    <hyperlink ref="B5" r:id="rId2" display="https://cherra.ru/ofitsialnaya-informatsiya/postanovlenie-administratsii-cherepovetskogo-munits230323114/?sphrase_id=92262"/>
    <hyperlink ref="B6" r:id="rId3" display="https://cherra.ru/ofitsialnaya-informatsiya/-postanovlenie-administratsii-cherepovetskogo-muni220523212/?sphrase_id=92262"/>
    <hyperlink ref="B7" r:id="rId4" display="https://cherra.ru/ofitsialnaya-informatsiya/postanovlenie-administratsii-cherepovetskogo-munits300523230/?sphrase_id=92262"/>
  </hyperlinks>
  <pageMargins left="0.70866141732283472" right="0.37" top="0.74803149606299213" bottom="0.74803149606299213" header="0.31496062992125984" footer="0.31496062992125984"/>
  <pageSetup paperSize="9" scale="80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O32"/>
  <sheetViews>
    <sheetView view="pageBreakPreview" topLeftCell="A13" zoomScaleSheetLayoutView="100" workbookViewId="0">
      <selection activeCell="K38" sqref="K38"/>
    </sheetView>
  </sheetViews>
  <sheetFormatPr defaultRowHeight="15"/>
  <cols>
    <col min="1" max="1" width="29" style="10" customWidth="1"/>
    <col min="2" max="2" width="10" style="10" customWidth="1"/>
    <col min="3" max="3" width="12.42578125" style="10" customWidth="1"/>
    <col min="4" max="4" width="9.140625" style="10"/>
    <col min="5" max="5" width="11.5703125" style="10" bestFit="1" customWidth="1"/>
    <col min="6" max="7" width="9.140625" style="10"/>
    <col min="8" max="8" width="3.28515625" style="10" customWidth="1"/>
    <col min="9" max="16384" width="9.140625" style="10"/>
  </cols>
  <sheetData>
    <row r="1" spans="1:15" ht="20.100000000000001" customHeight="1">
      <c r="A1" s="176" t="s">
        <v>8</v>
      </c>
      <c r="B1" s="176"/>
      <c r="C1" s="177" t="s">
        <v>232</v>
      </c>
      <c r="D1" s="178"/>
      <c r="E1" s="178"/>
      <c r="F1" s="178"/>
      <c r="G1" s="178"/>
      <c r="H1" s="179"/>
    </row>
    <row r="2" spans="1:15" ht="24" customHeight="1">
      <c r="A2" s="176"/>
      <c r="B2" s="176"/>
      <c r="C2" s="180"/>
      <c r="D2" s="181"/>
      <c r="E2" s="181"/>
      <c r="F2" s="181"/>
      <c r="G2" s="181"/>
      <c r="H2" s="182"/>
    </row>
    <row r="3" spans="1:15" ht="20.100000000000001" customHeight="1">
      <c r="A3" s="176" t="s">
        <v>9</v>
      </c>
      <c r="B3" s="176"/>
      <c r="C3" s="183" t="s">
        <v>233</v>
      </c>
      <c r="D3" s="151"/>
      <c r="E3" s="151"/>
      <c r="F3" s="151"/>
      <c r="G3" s="151"/>
      <c r="H3" s="151"/>
    </row>
    <row r="4" spans="1:15" ht="20.100000000000001" customHeight="1">
      <c r="A4" s="49"/>
      <c r="B4" s="49"/>
      <c r="C4" s="50"/>
      <c r="D4" s="50"/>
      <c r="E4" s="50"/>
      <c r="F4" s="50"/>
      <c r="G4" s="50"/>
      <c r="H4" s="50"/>
    </row>
    <row r="5" spans="1:15">
      <c r="A5" s="3" t="s">
        <v>4</v>
      </c>
      <c r="B5" s="51"/>
      <c r="C5" s="51"/>
      <c r="D5" s="51"/>
      <c r="E5" s="51"/>
      <c r="F5" s="51"/>
      <c r="G5" s="51"/>
      <c r="H5" s="51"/>
    </row>
    <row r="6" spans="1:15">
      <c r="A6" s="2"/>
    </row>
    <row r="7" spans="1:15">
      <c r="A7" s="10" t="s">
        <v>70</v>
      </c>
      <c r="B7" s="52">
        <v>7</v>
      </c>
    </row>
    <row r="9" spans="1:15" ht="30">
      <c r="A9" s="11" t="s">
        <v>68</v>
      </c>
      <c r="B9" s="11" t="s">
        <v>69</v>
      </c>
      <c r="C9" s="11" t="s">
        <v>14</v>
      </c>
      <c r="D9" s="11" t="s">
        <v>0</v>
      </c>
      <c r="E9" s="11" t="s">
        <v>1</v>
      </c>
      <c r="F9" s="11" t="s">
        <v>2</v>
      </c>
    </row>
    <row r="10" spans="1:15" ht="66" customHeight="1">
      <c r="A10" s="87" t="s">
        <v>98</v>
      </c>
      <c r="B10" s="46" t="s">
        <v>73</v>
      </c>
      <c r="C10" s="53">
        <v>1</v>
      </c>
      <c r="D10" s="82">
        <v>416.4</v>
      </c>
      <c r="E10" s="92">
        <v>400.2</v>
      </c>
      <c r="F10" s="33">
        <f>IF(C10=1,(E10/D10),(D10/E10))</f>
        <v>0.9610951008645533</v>
      </c>
      <c r="K10" s="54"/>
      <c r="L10" s="55"/>
      <c r="M10" s="56"/>
      <c r="N10" s="56"/>
      <c r="O10" s="26"/>
    </row>
    <row r="11" spans="1:15" ht="63.75" customHeight="1">
      <c r="A11" s="87" t="s">
        <v>119</v>
      </c>
      <c r="B11" s="46" t="s">
        <v>99</v>
      </c>
      <c r="C11" s="53">
        <v>1</v>
      </c>
      <c r="D11" s="84">
        <v>31</v>
      </c>
      <c r="E11" s="107">
        <v>38.700000000000003</v>
      </c>
      <c r="F11" s="33">
        <f t="shared" ref="F11:F16" si="0">IF(C11=1,(E11/D11),(D11/E11))</f>
        <v>1.2483870967741937</v>
      </c>
      <c r="K11" s="54"/>
      <c r="L11" s="55"/>
      <c r="M11" s="56"/>
      <c r="N11" s="56"/>
      <c r="O11" s="26"/>
    </row>
    <row r="12" spans="1:15" ht="66" customHeight="1">
      <c r="A12" s="87" t="s">
        <v>120</v>
      </c>
      <c r="B12" s="46" t="s">
        <v>73</v>
      </c>
      <c r="C12" s="53">
        <v>1</v>
      </c>
      <c r="D12" s="82">
        <v>117.5</v>
      </c>
      <c r="E12" s="92">
        <v>412.5</v>
      </c>
      <c r="F12" s="33">
        <f t="shared" si="0"/>
        <v>3.5106382978723403</v>
      </c>
      <c r="K12" s="54"/>
      <c r="L12" s="55"/>
      <c r="M12" s="56"/>
      <c r="N12" s="56"/>
      <c r="O12" s="26"/>
    </row>
    <row r="13" spans="1:15" ht="35.25" customHeight="1">
      <c r="A13" s="88" t="s">
        <v>121</v>
      </c>
      <c r="B13" s="46" t="s">
        <v>73</v>
      </c>
      <c r="C13" s="58">
        <v>1</v>
      </c>
      <c r="D13" s="82">
        <v>61.9</v>
      </c>
      <c r="E13" s="109">
        <v>98.3</v>
      </c>
      <c r="F13" s="33">
        <f t="shared" si="0"/>
        <v>1.5880452342487883</v>
      </c>
      <c r="K13" s="54"/>
      <c r="L13" s="55"/>
      <c r="M13" s="56"/>
      <c r="N13" s="56"/>
      <c r="O13" s="26"/>
    </row>
    <row r="14" spans="1:15" ht="63" customHeight="1">
      <c r="A14" s="88" t="s">
        <v>157</v>
      </c>
      <c r="B14" s="46" t="s">
        <v>100</v>
      </c>
      <c r="C14" s="58">
        <v>1</v>
      </c>
      <c r="D14" s="82">
        <v>156</v>
      </c>
      <c r="E14" s="92">
        <v>156</v>
      </c>
      <c r="F14" s="33">
        <f t="shared" si="0"/>
        <v>1</v>
      </c>
      <c r="K14" s="54"/>
      <c r="L14" s="55"/>
      <c r="M14" s="56"/>
      <c r="N14" s="56"/>
      <c r="O14" s="26"/>
    </row>
    <row r="15" spans="1:15" ht="60" customHeight="1">
      <c r="A15" s="88" t="s">
        <v>158</v>
      </c>
      <c r="B15" s="46" t="s">
        <v>73</v>
      </c>
      <c r="C15" s="58">
        <v>1</v>
      </c>
      <c r="D15" s="82">
        <v>9.02</v>
      </c>
      <c r="E15" s="92">
        <v>26.8</v>
      </c>
      <c r="F15" s="33">
        <f t="shared" si="0"/>
        <v>2.9711751662971175</v>
      </c>
      <c r="K15" s="54"/>
      <c r="L15" s="55"/>
      <c r="M15" s="56"/>
      <c r="N15" s="56"/>
      <c r="O15" s="26"/>
    </row>
    <row r="16" spans="1:15" ht="35.25" customHeight="1">
      <c r="A16" s="88" t="s">
        <v>159</v>
      </c>
      <c r="B16" s="46" t="s">
        <v>73</v>
      </c>
      <c r="C16" s="58">
        <v>1</v>
      </c>
      <c r="D16" s="84">
        <v>114</v>
      </c>
      <c r="E16" s="93">
        <v>76.400000000000006</v>
      </c>
      <c r="F16" s="33">
        <f t="shared" si="0"/>
        <v>0.67017543859649131</v>
      </c>
      <c r="K16" s="54"/>
      <c r="L16" s="55"/>
      <c r="M16" s="56"/>
      <c r="N16" s="56"/>
      <c r="O16" s="26"/>
    </row>
    <row r="17" spans="1:15">
      <c r="K17" s="54"/>
      <c r="L17" s="55"/>
      <c r="M17" s="56"/>
      <c r="N17" s="56"/>
      <c r="O17" s="26"/>
    </row>
    <row r="18" spans="1:15">
      <c r="A18" s="30" t="s">
        <v>15</v>
      </c>
      <c r="B18" s="17">
        <v>1</v>
      </c>
    </row>
    <row r="19" spans="1:15">
      <c r="A19" s="30" t="s">
        <v>71</v>
      </c>
      <c r="B19" s="17">
        <v>2</v>
      </c>
    </row>
    <row r="21" spans="1:15">
      <c r="A21" s="27" t="s">
        <v>3</v>
      </c>
      <c r="B21" s="34">
        <f>1/B7*SUM(F10:F16)</f>
        <v>1.7070737620933549</v>
      </c>
      <c r="D21" s="2" t="s">
        <v>21</v>
      </c>
      <c r="E21" s="34">
        <f>(Оц.Эфф.Пд_1!B18+Оц.эфф.ПД2!B18+'Оц.эфф.Пд 3'!B17+'Оц.эфф.Пд 4'!B18)/4</f>
        <v>1.5780990642198041</v>
      </c>
      <c r="G21" s="73"/>
    </row>
    <row r="23" spans="1:15">
      <c r="A23" s="3" t="s">
        <v>19</v>
      </c>
      <c r="B23" s="3"/>
      <c r="C23" s="3"/>
      <c r="D23" s="3"/>
      <c r="E23" s="3"/>
      <c r="F23" s="3"/>
      <c r="G23" s="3"/>
      <c r="H23" s="3"/>
    </row>
    <row r="25" spans="1:15" ht="17.25">
      <c r="B25" s="46" t="s">
        <v>6</v>
      </c>
      <c r="C25" s="46" t="s">
        <v>7</v>
      </c>
      <c r="D25" s="46" t="s">
        <v>5</v>
      </c>
    </row>
    <row r="26" spans="1:15">
      <c r="B26" s="38">
        <f>+Табл.13!E6</f>
        <v>6297.8</v>
      </c>
      <c r="C26" s="66">
        <f>+Табл.13!F6</f>
        <v>6293.2000000000007</v>
      </c>
      <c r="D26" s="35">
        <f>B26/C26</f>
        <v>1.0007309476895696</v>
      </c>
    </row>
    <row r="27" spans="1:15" ht="15.75" thickBot="1"/>
    <row r="28" spans="1:15" ht="35.1" customHeight="1" thickBot="1">
      <c r="B28" s="171" t="s">
        <v>82</v>
      </c>
      <c r="C28" s="172"/>
      <c r="D28" s="172"/>
      <c r="E28" s="173"/>
      <c r="F28" s="174">
        <f>(B21+E21)/D26</f>
        <v>3.2827732907608964</v>
      </c>
      <c r="G28" s="175"/>
    </row>
    <row r="30" spans="1:15">
      <c r="B30" s="184" t="s">
        <v>83</v>
      </c>
      <c r="C30" s="184"/>
      <c r="D30" s="184"/>
      <c r="E30" s="184"/>
      <c r="F30" s="185" t="s">
        <v>86</v>
      </c>
      <c r="G30" s="185"/>
    </row>
    <row r="31" spans="1:15">
      <c r="B31" s="184" t="s">
        <v>84</v>
      </c>
      <c r="C31" s="184"/>
      <c r="D31" s="184"/>
      <c r="E31" s="184"/>
      <c r="F31" s="185" t="s">
        <v>87</v>
      </c>
      <c r="G31" s="185"/>
    </row>
    <row r="32" spans="1:15">
      <c r="B32" s="184" t="s">
        <v>85</v>
      </c>
      <c r="C32" s="184"/>
      <c r="D32" s="184"/>
      <c r="E32" s="184"/>
      <c r="F32" s="185" t="s">
        <v>88</v>
      </c>
      <c r="G32" s="185"/>
    </row>
  </sheetData>
  <mergeCells count="12">
    <mergeCell ref="B30:E30"/>
    <mergeCell ref="B31:E31"/>
    <mergeCell ref="B32:E32"/>
    <mergeCell ref="F30:G30"/>
    <mergeCell ref="F31:G31"/>
    <mergeCell ref="F32:G32"/>
    <mergeCell ref="B28:E28"/>
    <mergeCell ref="F28:G28"/>
    <mergeCell ref="A1:B2"/>
    <mergeCell ref="C1:H2"/>
    <mergeCell ref="A3:B3"/>
    <mergeCell ref="C3:H3"/>
  </mergeCells>
  <phoneticPr fontId="18" type="noConversion"/>
  <pageMargins left="0.7" right="0.47" top="0.75" bottom="0.75" header="0.3" footer="0.3"/>
  <pageSetup paperSize="9" scale="8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O25"/>
  <sheetViews>
    <sheetView view="pageBreakPreview" zoomScale="90" zoomScaleSheetLayoutView="90" workbookViewId="0">
      <selection activeCell="B18" sqref="B18"/>
    </sheetView>
  </sheetViews>
  <sheetFormatPr defaultRowHeight="15"/>
  <cols>
    <col min="1" max="1" width="29" customWidth="1"/>
    <col min="2" max="2" width="8.140625" customWidth="1"/>
    <col min="3" max="3" width="12.42578125" customWidth="1"/>
    <col min="4" max="4" width="9.28515625" bestFit="1" customWidth="1"/>
    <col min="5" max="5" width="14" bestFit="1" customWidth="1"/>
    <col min="6" max="6" width="9.28515625" bestFit="1" customWidth="1"/>
    <col min="8" max="8" width="4.42578125" customWidth="1"/>
  </cols>
  <sheetData>
    <row r="1" spans="1:15" ht="20.100000000000001" customHeight="1">
      <c r="A1" s="188" t="s">
        <v>16</v>
      </c>
      <c r="B1" s="188"/>
      <c r="C1" s="189" t="s">
        <v>200</v>
      </c>
      <c r="D1" s="190"/>
      <c r="E1" s="190"/>
      <c r="F1" s="190"/>
      <c r="G1" s="190"/>
      <c r="H1" s="191"/>
    </row>
    <row r="2" spans="1:15" ht="30.75" customHeight="1">
      <c r="A2" s="188"/>
      <c r="B2" s="188"/>
      <c r="C2" s="192"/>
      <c r="D2" s="193"/>
      <c r="E2" s="193"/>
      <c r="F2" s="193"/>
      <c r="G2" s="193"/>
      <c r="H2" s="194"/>
    </row>
    <row r="3" spans="1:15" ht="20.100000000000001" customHeight="1">
      <c r="A3" s="188" t="s">
        <v>9</v>
      </c>
      <c r="B3" s="188"/>
      <c r="C3" s="183" t="s">
        <v>233</v>
      </c>
      <c r="D3" s="183"/>
      <c r="E3" s="183"/>
      <c r="F3" s="183"/>
      <c r="G3" s="183"/>
      <c r="H3" s="183"/>
    </row>
    <row r="4" spans="1:15" ht="20.100000000000001" customHeight="1">
      <c r="A4" s="188" t="s">
        <v>13</v>
      </c>
      <c r="B4" s="188"/>
      <c r="C4" s="195">
        <v>45715</v>
      </c>
      <c r="D4" s="183"/>
      <c r="E4" s="183"/>
      <c r="F4" s="183"/>
      <c r="G4" s="183"/>
      <c r="H4" s="183"/>
    </row>
    <row r="5" spans="1:15" ht="20.100000000000001" customHeight="1">
      <c r="A5" s="6"/>
      <c r="B5" s="6"/>
      <c r="C5" s="7"/>
      <c r="D5" s="7"/>
      <c r="E5" s="7"/>
      <c r="F5" s="7"/>
      <c r="G5" s="7"/>
      <c r="H5" s="7"/>
    </row>
    <row r="6" spans="1:15">
      <c r="A6" s="4" t="s">
        <v>17</v>
      </c>
      <c r="B6" s="5"/>
      <c r="C6" s="5"/>
      <c r="D6" s="5"/>
      <c r="E6" s="5"/>
      <c r="F6" s="5"/>
      <c r="G6" s="5"/>
      <c r="H6" s="5"/>
    </row>
    <row r="7" spans="1:15">
      <c r="A7" s="2"/>
    </row>
    <row r="8" spans="1:15">
      <c r="A8" t="s">
        <v>70</v>
      </c>
      <c r="B8" s="1">
        <v>3</v>
      </c>
    </row>
    <row r="10" spans="1:15" ht="30">
      <c r="A10" s="16" t="s">
        <v>68</v>
      </c>
      <c r="B10" s="16" t="s">
        <v>69</v>
      </c>
      <c r="C10" s="16" t="s">
        <v>14</v>
      </c>
      <c r="D10" s="16" t="s">
        <v>0</v>
      </c>
      <c r="E10" s="16" t="s">
        <v>1</v>
      </c>
      <c r="F10" s="16" t="s">
        <v>2</v>
      </c>
    </row>
    <row r="11" spans="1:15" ht="60">
      <c r="A11" s="95" t="s">
        <v>98</v>
      </c>
      <c r="B11" s="16" t="s">
        <v>73</v>
      </c>
      <c r="C11" s="41">
        <v>1</v>
      </c>
      <c r="D11" s="82">
        <v>416.4</v>
      </c>
      <c r="E11" s="92">
        <v>400.2</v>
      </c>
      <c r="F11" s="33">
        <f>IF(C11=1,(E11/D11),(D11/E11))</f>
        <v>0.9610951008645533</v>
      </c>
      <c r="K11" s="23"/>
      <c r="L11" s="24"/>
      <c r="M11" s="25"/>
      <c r="N11" s="25"/>
      <c r="O11" s="26"/>
    </row>
    <row r="12" spans="1:15" ht="61.5" customHeight="1">
      <c r="A12" s="96" t="s">
        <v>119</v>
      </c>
      <c r="B12" s="16" t="s">
        <v>99</v>
      </c>
      <c r="C12" s="41">
        <v>1</v>
      </c>
      <c r="D12" s="84">
        <v>31</v>
      </c>
      <c r="E12" s="107">
        <v>38.700000000000003</v>
      </c>
      <c r="F12" s="33">
        <f>IF(C12=1,(E12/D12),(D12/E12))</f>
        <v>1.2483870967741937</v>
      </c>
      <c r="K12" s="23"/>
      <c r="L12" s="24"/>
      <c r="M12" s="25"/>
      <c r="N12" s="25"/>
      <c r="O12" s="26"/>
    </row>
    <row r="13" spans="1:15" ht="60.75" customHeight="1">
      <c r="A13" s="96" t="s">
        <v>120</v>
      </c>
      <c r="B13" s="128" t="s">
        <v>99</v>
      </c>
      <c r="C13" s="41">
        <v>1</v>
      </c>
      <c r="D13" s="82">
        <v>117.5</v>
      </c>
      <c r="E13" s="92">
        <v>412.5</v>
      </c>
      <c r="F13" s="33">
        <f>IF(C13=1,(E13/D13),(D13/E13))</f>
        <v>3.5106382978723403</v>
      </c>
      <c r="K13" s="23"/>
      <c r="L13" s="24"/>
      <c r="M13" s="25"/>
      <c r="N13" s="25"/>
      <c r="O13" s="26"/>
    </row>
    <row r="14" spans="1:15">
      <c r="K14" s="23"/>
      <c r="L14" s="24"/>
      <c r="M14" s="25"/>
      <c r="N14" s="25"/>
      <c r="O14" s="26"/>
    </row>
    <row r="15" spans="1:15">
      <c r="A15" s="13" t="s">
        <v>15</v>
      </c>
      <c r="B15" s="28">
        <v>1</v>
      </c>
    </row>
    <row r="16" spans="1:15">
      <c r="A16" s="13" t="s">
        <v>71</v>
      </c>
      <c r="B16" s="28">
        <v>2</v>
      </c>
    </row>
    <row r="18" spans="1:8">
      <c r="A18" s="27" t="s">
        <v>3</v>
      </c>
      <c r="B18" s="34">
        <f>1/B8*SUM(F11:F13)</f>
        <v>1.9067068318370293</v>
      </c>
    </row>
    <row r="20" spans="1:8">
      <c r="A20" s="4" t="s">
        <v>18</v>
      </c>
      <c r="B20" s="4"/>
      <c r="C20" s="4"/>
      <c r="D20" s="4"/>
      <c r="E20" s="4"/>
      <c r="F20" s="4"/>
      <c r="G20" s="4"/>
      <c r="H20" s="4"/>
    </row>
    <row r="22" spans="1:8" ht="17.25">
      <c r="B22" s="8" t="s">
        <v>6</v>
      </c>
      <c r="C22" s="8" t="s">
        <v>7</v>
      </c>
      <c r="D22" s="8" t="s">
        <v>5</v>
      </c>
    </row>
    <row r="23" spans="1:8">
      <c r="B23" s="42">
        <f>+Табл.13!E7</f>
        <v>140</v>
      </c>
      <c r="C23" s="42">
        <f>+Табл.13!F7</f>
        <v>140</v>
      </c>
      <c r="D23" s="42">
        <f>B23/C23</f>
        <v>1</v>
      </c>
    </row>
    <row r="24" spans="1:8" ht="15.75" thickBot="1"/>
    <row r="25" spans="1:8" ht="35.1" customHeight="1" thickBot="1">
      <c r="B25" s="196" t="s">
        <v>20</v>
      </c>
      <c r="C25" s="197"/>
      <c r="D25" s="197"/>
      <c r="E25" s="198"/>
      <c r="F25" s="186">
        <f>B18/D23</f>
        <v>1.9067068318370293</v>
      </c>
      <c r="G25" s="187"/>
    </row>
  </sheetData>
  <mergeCells count="8">
    <mergeCell ref="F25:G25"/>
    <mergeCell ref="A1:B2"/>
    <mergeCell ref="C1:H2"/>
    <mergeCell ref="A3:B3"/>
    <mergeCell ref="C3:H3"/>
    <mergeCell ref="A4:B4"/>
    <mergeCell ref="C4:H4"/>
    <mergeCell ref="B25:E25"/>
  </mergeCells>
  <phoneticPr fontId="18" type="noConversion"/>
  <pageMargins left="0.7" right="0.7" top="0.75" bottom="0.75" header="0.3" footer="0.3"/>
  <pageSetup paperSize="9" scale="8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H25"/>
  <sheetViews>
    <sheetView view="pageBreakPreview" zoomScale="85" zoomScaleSheetLayoutView="85" workbookViewId="0">
      <selection activeCell="C3" sqref="C3:H3"/>
    </sheetView>
  </sheetViews>
  <sheetFormatPr defaultRowHeight="15"/>
  <cols>
    <col min="1" max="1" width="22.7109375" customWidth="1"/>
    <col min="2" max="2" width="10.28515625" customWidth="1"/>
    <col min="3" max="3" width="12.7109375" customWidth="1"/>
    <col min="8" max="8" width="4.5703125" customWidth="1"/>
  </cols>
  <sheetData>
    <row r="1" spans="1:8">
      <c r="A1" s="188" t="s">
        <v>16</v>
      </c>
      <c r="B1" s="188"/>
      <c r="C1" s="189" t="s">
        <v>201</v>
      </c>
      <c r="D1" s="190"/>
      <c r="E1" s="190"/>
      <c r="F1" s="190"/>
      <c r="G1" s="190"/>
      <c r="H1" s="191"/>
    </row>
    <row r="2" spans="1:8" ht="31.5" customHeight="1">
      <c r="A2" s="188"/>
      <c r="B2" s="188"/>
      <c r="C2" s="192"/>
      <c r="D2" s="193"/>
      <c r="E2" s="193"/>
      <c r="F2" s="193"/>
      <c r="G2" s="193"/>
      <c r="H2" s="194"/>
    </row>
    <row r="3" spans="1:8">
      <c r="A3" s="188" t="s">
        <v>9</v>
      </c>
      <c r="B3" s="188"/>
      <c r="C3" s="183" t="s">
        <v>233</v>
      </c>
      <c r="D3" s="183"/>
      <c r="E3" s="183"/>
      <c r="F3" s="183"/>
      <c r="G3" s="183"/>
      <c r="H3" s="183"/>
    </row>
    <row r="4" spans="1:8">
      <c r="A4" s="188" t="s">
        <v>13</v>
      </c>
      <c r="B4" s="188"/>
      <c r="C4" s="195">
        <v>45715</v>
      </c>
      <c r="D4" s="183"/>
      <c r="E4" s="183"/>
      <c r="F4" s="183"/>
      <c r="G4" s="183"/>
      <c r="H4" s="183"/>
    </row>
    <row r="5" spans="1:8">
      <c r="A5" s="6"/>
      <c r="B5" s="6"/>
      <c r="C5" s="7"/>
      <c r="D5" s="7"/>
      <c r="E5" s="7"/>
      <c r="F5" s="7"/>
      <c r="G5" s="7"/>
      <c r="H5" s="7"/>
    </row>
    <row r="6" spans="1:8">
      <c r="A6" s="4" t="s">
        <v>17</v>
      </c>
      <c r="B6" s="5"/>
      <c r="C6" s="5"/>
      <c r="D6" s="5"/>
      <c r="E6" s="5"/>
      <c r="F6" s="5"/>
      <c r="G6" s="5"/>
      <c r="H6" s="5"/>
    </row>
    <row r="7" spans="1:8">
      <c r="A7" s="2"/>
    </row>
    <row r="8" spans="1:8">
      <c r="A8" t="s">
        <v>70</v>
      </c>
      <c r="B8" s="1">
        <v>3</v>
      </c>
    </row>
    <row r="10" spans="1:8" ht="30">
      <c r="A10" s="16" t="s">
        <v>68</v>
      </c>
      <c r="B10" s="16" t="s">
        <v>69</v>
      </c>
      <c r="C10" s="16" t="s">
        <v>14</v>
      </c>
      <c r="D10" s="16" t="s">
        <v>0</v>
      </c>
      <c r="E10" s="16" t="s">
        <v>1</v>
      </c>
      <c r="F10" s="16" t="s">
        <v>2</v>
      </c>
    </row>
    <row r="11" spans="1:8" ht="45">
      <c r="A11" s="97" t="s">
        <v>121</v>
      </c>
      <c r="B11" s="129" t="s">
        <v>160</v>
      </c>
      <c r="C11" s="63">
        <v>1</v>
      </c>
      <c r="D11" s="82">
        <v>61.9</v>
      </c>
      <c r="E11" s="109">
        <v>98.3</v>
      </c>
      <c r="F11" s="33">
        <f>IF(C11=1,(E11/D11),(D11/E11))</f>
        <v>1.5880452342487883</v>
      </c>
    </row>
    <row r="12" spans="1:8" ht="75.75" customHeight="1">
      <c r="A12" s="98" t="s">
        <v>123</v>
      </c>
      <c r="B12" s="129" t="s">
        <v>99</v>
      </c>
      <c r="C12" s="63">
        <v>1</v>
      </c>
      <c r="D12" s="82">
        <v>156</v>
      </c>
      <c r="E12" s="92">
        <v>156</v>
      </c>
      <c r="F12" s="33">
        <f>IF(C12=1,(E12/D12),(D12/E12))</f>
        <v>1</v>
      </c>
    </row>
    <row r="13" spans="1:8" ht="60.75" customHeight="1">
      <c r="A13" s="98" t="s">
        <v>234</v>
      </c>
      <c r="B13" s="129" t="s">
        <v>235</v>
      </c>
      <c r="C13" s="63">
        <v>1</v>
      </c>
      <c r="D13" s="100">
        <v>5000</v>
      </c>
      <c r="E13" s="206">
        <v>7147</v>
      </c>
      <c r="F13" s="33">
        <f>IF(C13=1,(E13/D13),(D13/E13))</f>
        <v>1.4294</v>
      </c>
    </row>
    <row r="15" spans="1:8">
      <c r="A15" s="13" t="s">
        <v>15</v>
      </c>
      <c r="B15" s="28">
        <v>1</v>
      </c>
    </row>
    <row r="16" spans="1:8">
      <c r="A16" s="13" t="s">
        <v>71</v>
      </c>
      <c r="B16" s="28">
        <v>2</v>
      </c>
    </row>
    <row r="18" spans="1:8">
      <c r="A18" s="27" t="s">
        <v>3</v>
      </c>
      <c r="B18" s="34">
        <f>1/B8*SUM(F11:F13)</f>
        <v>1.3391484114162628</v>
      </c>
    </row>
    <row r="20" spans="1:8">
      <c r="A20" s="4" t="s">
        <v>18</v>
      </c>
      <c r="B20" s="4"/>
      <c r="C20" s="4"/>
      <c r="D20" s="4"/>
      <c r="E20" s="4"/>
      <c r="F20" s="4"/>
      <c r="G20" s="4"/>
      <c r="H20" s="4"/>
    </row>
    <row r="22" spans="1:8" ht="17.25">
      <c r="B22" s="8" t="s">
        <v>6</v>
      </c>
      <c r="C22" s="8" t="s">
        <v>7</v>
      </c>
      <c r="D22" s="8" t="s">
        <v>5</v>
      </c>
    </row>
    <row r="23" spans="1:8">
      <c r="B23" s="42">
        <f>+Табл.13!E12</f>
        <v>321</v>
      </c>
      <c r="C23" s="42">
        <f>+Табл.13!F12</f>
        <v>320.60000000000002</v>
      </c>
      <c r="D23" s="42">
        <f>B23/C23</f>
        <v>1.0012476606363068</v>
      </c>
    </row>
    <row r="24" spans="1:8" ht="15.75" thickBot="1"/>
    <row r="25" spans="1:8" ht="30" customHeight="1" thickBot="1">
      <c r="B25" s="196" t="s">
        <v>20</v>
      </c>
      <c r="C25" s="197"/>
      <c r="D25" s="197"/>
      <c r="E25" s="198"/>
      <c r="F25" s="186">
        <f>B18/D23</f>
        <v>1.3374796906543736</v>
      </c>
      <c r="G25" s="187"/>
    </row>
  </sheetData>
  <mergeCells count="8">
    <mergeCell ref="B25:E25"/>
    <mergeCell ref="F25:G25"/>
    <mergeCell ref="A1:B2"/>
    <mergeCell ref="C1:H2"/>
    <mergeCell ref="A3:B3"/>
    <mergeCell ref="C3:H3"/>
    <mergeCell ref="A4:B4"/>
    <mergeCell ref="C4:H4"/>
  </mergeCells>
  <phoneticPr fontId="18" type="noConversion"/>
  <pageMargins left="0.7" right="0.7" top="0.75" bottom="0.75" header="0.3" footer="0.3"/>
  <pageSetup paperSize="9" scale="95" orientation="portrait" verticalDpi="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4"/>
  <sheetViews>
    <sheetView view="pageBreakPreview" topLeftCell="A4" zoomScaleSheetLayoutView="100" workbookViewId="0">
      <selection activeCell="B12" sqref="B12"/>
    </sheetView>
  </sheetViews>
  <sheetFormatPr defaultRowHeight="15"/>
  <cols>
    <col min="1" max="1" width="25.28515625" customWidth="1"/>
    <col min="2" max="2" width="12.28515625" customWidth="1"/>
    <col min="3" max="3" width="13.42578125" customWidth="1"/>
    <col min="8" max="8" width="8.140625" customWidth="1"/>
  </cols>
  <sheetData>
    <row r="1" spans="1:8">
      <c r="A1" s="188" t="s">
        <v>16</v>
      </c>
      <c r="B1" s="188"/>
      <c r="C1" s="189" t="s">
        <v>202</v>
      </c>
      <c r="D1" s="190"/>
      <c r="E1" s="190"/>
      <c r="F1" s="190"/>
      <c r="G1" s="190"/>
      <c r="H1" s="191"/>
    </row>
    <row r="2" spans="1:8" ht="28.5" customHeight="1">
      <c r="A2" s="188"/>
      <c r="B2" s="188"/>
      <c r="C2" s="192"/>
      <c r="D2" s="193"/>
      <c r="E2" s="193"/>
      <c r="F2" s="193"/>
      <c r="G2" s="193"/>
      <c r="H2" s="194"/>
    </row>
    <row r="3" spans="1:8">
      <c r="A3" s="188" t="s">
        <v>9</v>
      </c>
      <c r="B3" s="188"/>
      <c r="C3" s="183" t="s">
        <v>233</v>
      </c>
      <c r="D3" s="183"/>
      <c r="E3" s="183"/>
      <c r="F3" s="183"/>
      <c r="G3" s="183"/>
      <c r="H3" s="183"/>
    </row>
    <row r="4" spans="1:8">
      <c r="A4" s="188" t="s">
        <v>13</v>
      </c>
      <c r="B4" s="188"/>
      <c r="C4" s="195">
        <v>45715</v>
      </c>
      <c r="D4" s="183"/>
      <c r="E4" s="183"/>
      <c r="F4" s="183"/>
      <c r="G4" s="183"/>
      <c r="H4" s="183"/>
    </row>
    <row r="5" spans="1:8">
      <c r="A5" s="6"/>
      <c r="B5" s="6"/>
      <c r="C5" s="7"/>
      <c r="D5" s="7"/>
      <c r="E5" s="7"/>
      <c r="F5" s="7"/>
      <c r="G5" s="7"/>
      <c r="H5" s="7"/>
    </row>
    <row r="6" spans="1:8">
      <c r="A6" s="4" t="s">
        <v>17</v>
      </c>
      <c r="B6" s="5"/>
      <c r="C6" s="5"/>
      <c r="D6" s="5"/>
      <c r="E6" s="5"/>
      <c r="F6" s="5"/>
      <c r="G6" s="5"/>
      <c r="H6" s="5"/>
    </row>
    <row r="7" spans="1:8">
      <c r="A7" s="2"/>
    </row>
    <row r="8" spans="1:8">
      <c r="A8" t="s">
        <v>70</v>
      </c>
      <c r="B8" s="1">
        <v>2</v>
      </c>
    </row>
    <row r="10" spans="1:8" ht="60">
      <c r="A10" s="16" t="s">
        <v>68</v>
      </c>
      <c r="B10" s="16" t="s">
        <v>69</v>
      </c>
      <c r="C10" s="16" t="s">
        <v>14</v>
      </c>
      <c r="D10" s="16" t="s">
        <v>0</v>
      </c>
      <c r="E10" s="16" t="s">
        <v>1</v>
      </c>
      <c r="F10" s="16" t="s">
        <v>2</v>
      </c>
    </row>
    <row r="11" spans="1:8" ht="75.75" customHeight="1">
      <c r="A11" s="97" t="s">
        <v>124</v>
      </c>
      <c r="B11" s="129" t="s">
        <v>237</v>
      </c>
      <c r="C11" s="32">
        <v>1</v>
      </c>
      <c r="D11" s="99">
        <f>+Табл.11!E16</f>
        <v>9.02</v>
      </c>
      <c r="E11" s="102">
        <f>+Табл.11!F16</f>
        <v>26.8</v>
      </c>
      <c r="F11" s="33">
        <f>IF(C11=1,(E11/D11),(D11/E11))</f>
        <v>2.9711751662971175</v>
      </c>
    </row>
    <row r="12" spans="1:8" ht="75.75" customHeight="1">
      <c r="A12" s="97" t="s">
        <v>236</v>
      </c>
      <c r="B12" s="129" t="s">
        <v>73</v>
      </c>
      <c r="C12" s="32">
        <v>1</v>
      </c>
      <c r="D12" s="99">
        <v>14</v>
      </c>
      <c r="E12" s="101">
        <v>17</v>
      </c>
      <c r="F12" s="33">
        <f>IF(C12=1,(E12/D12),(D12/E12))</f>
        <v>1.2142857142857142</v>
      </c>
    </row>
    <row r="14" spans="1:8">
      <c r="A14" s="13" t="s">
        <v>15</v>
      </c>
      <c r="B14" s="28">
        <v>1</v>
      </c>
    </row>
    <row r="15" spans="1:8">
      <c r="A15" s="13" t="s">
        <v>71</v>
      </c>
      <c r="B15" s="28">
        <v>2</v>
      </c>
    </row>
    <row r="17" spans="1:8">
      <c r="A17" s="27" t="s">
        <v>3</v>
      </c>
      <c r="B17" s="43">
        <f>1/B8*SUM(F11:F12)</f>
        <v>2.0927304402914157</v>
      </c>
    </row>
    <row r="19" spans="1:8">
      <c r="A19" s="4" t="s">
        <v>18</v>
      </c>
      <c r="B19" s="4"/>
      <c r="C19" s="4"/>
      <c r="D19" s="4"/>
      <c r="E19" s="4"/>
      <c r="F19" s="4"/>
      <c r="G19" s="4"/>
      <c r="H19" s="4"/>
    </row>
    <row r="21" spans="1:8" ht="17.25">
      <c r="B21" s="8" t="s">
        <v>6</v>
      </c>
      <c r="C21" s="8" t="s">
        <v>7</v>
      </c>
      <c r="D21" s="8" t="s">
        <v>5</v>
      </c>
    </row>
    <row r="22" spans="1:8">
      <c r="B22" s="42">
        <f>+Табл.13!E17</f>
        <v>340</v>
      </c>
      <c r="C22" s="42">
        <f>+Табл.13!F17</f>
        <v>340</v>
      </c>
      <c r="D22" s="42">
        <f>B22/C22</f>
        <v>1</v>
      </c>
    </row>
    <row r="23" spans="1:8" ht="15.75" thickBot="1"/>
    <row r="24" spans="1:8" ht="31.5" customHeight="1" thickBot="1">
      <c r="B24" s="196" t="s">
        <v>20</v>
      </c>
      <c r="C24" s="197"/>
      <c r="D24" s="197"/>
      <c r="E24" s="198"/>
      <c r="F24" s="199">
        <f>B17/D22</f>
        <v>2.0927304402914157</v>
      </c>
      <c r="G24" s="200"/>
    </row>
  </sheetData>
  <mergeCells count="8">
    <mergeCell ref="B24:E24"/>
    <mergeCell ref="F24:G24"/>
    <mergeCell ref="A1:B2"/>
    <mergeCell ref="C1:H2"/>
    <mergeCell ref="A3:B3"/>
    <mergeCell ref="C3:H3"/>
    <mergeCell ref="A4:B4"/>
    <mergeCell ref="C4:H4"/>
  </mergeCells>
  <phoneticPr fontId="18" type="noConversion"/>
  <pageMargins left="0.7" right="0.46" top="0.75" bottom="0.75" header="0.3" footer="0.3"/>
  <pageSetup paperSize="9" scale="94" orientation="portrait" verticalDpi="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25"/>
  <sheetViews>
    <sheetView view="pageBreakPreview" topLeftCell="A10" zoomScaleSheetLayoutView="100" workbookViewId="0">
      <selection activeCell="N24" sqref="N24"/>
    </sheetView>
  </sheetViews>
  <sheetFormatPr defaultRowHeight="15"/>
  <cols>
    <col min="1" max="1" width="34.85546875" customWidth="1"/>
    <col min="2" max="2" width="12.28515625" customWidth="1"/>
    <col min="3" max="3" width="13.140625" customWidth="1"/>
    <col min="8" max="8" width="1.5703125" customWidth="1"/>
  </cols>
  <sheetData>
    <row r="1" spans="1:8" ht="22.5" customHeight="1">
      <c r="A1" s="188" t="s">
        <v>16</v>
      </c>
      <c r="B1" s="188"/>
      <c r="C1" s="189" t="s">
        <v>238</v>
      </c>
      <c r="D1" s="190"/>
      <c r="E1" s="190"/>
      <c r="F1" s="190"/>
      <c r="G1" s="190"/>
      <c r="H1" s="191"/>
    </row>
    <row r="2" spans="1:8" ht="27" customHeight="1">
      <c r="A2" s="188"/>
      <c r="B2" s="188"/>
      <c r="C2" s="192"/>
      <c r="D2" s="193"/>
      <c r="E2" s="193"/>
      <c r="F2" s="193"/>
      <c r="G2" s="193"/>
      <c r="H2" s="194"/>
    </row>
    <row r="3" spans="1:8">
      <c r="A3" s="188" t="s">
        <v>9</v>
      </c>
      <c r="B3" s="188"/>
      <c r="C3" s="183" t="s">
        <v>233</v>
      </c>
      <c r="D3" s="183"/>
      <c r="E3" s="183"/>
      <c r="F3" s="183"/>
      <c r="G3" s="183"/>
      <c r="H3" s="183"/>
    </row>
    <row r="4" spans="1:8">
      <c r="A4" s="188" t="s">
        <v>13</v>
      </c>
      <c r="B4" s="188"/>
      <c r="C4" s="195">
        <v>45715</v>
      </c>
      <c r="D4" s="183"/>
      <c r="E4" s="183"/>
      <c r="F4" s="183"/>
      <c r="G4" s="183"/>
      <c r="H4" s="183"/>
    </row>
    <row r="5" spans="1:8">
      <c r="A5" s="6"/>
      <c r="B5" s="6"/>
      <c r="C5" s="7"/>
      <c r="D5" s="7"/>
      <c r="E5" s="7"/>
      <c r="F5" s="7"/>
      <c r="G5" s="7"/>
      <c r="H5" s="7"/>
    </row>
    <row r="6" spans="1:8">
      <c r="A6" s="4" t="s">
        <v>17</v>
      </c>
      <c r="B6" s="5"/>
      <c r="C6" s="5"/>
      <c r="D6" s="5"/>
      <c r="E6" s="5"/>
      <c r="F6" s="5"/>
      <c r="G6" s="5"/>
      <c r="H6" s="5"/>
    </row>
    <row r="7" spans="1:8">
      <c r="A7" s="2"/>
    </row>
    <row r="8" spans="1:8">
      <c r="A8" t="s">
        <v>70</v>
      </c>
      <c r="B8" s="1">
        <v>3</v>
      </c>
    </row>
    <row r="10" spans="1:8" ht="60">
      <c r="A10" s="89" t="s">
        <v>68</v>
      </c>
      <c r="B10" s="89" t="s">
        <v>69</v>
      </c>
      <c r="C10" s="89" t="s">
        <v>14</v>
      </c>
      <c r="D10" s="89" t="s">
        <v>0</v>
      </c>
      <c r="E10" s="89" t="s">
        <v>1</v>
      </c>
      <c r="F10" s="89" t="s">
        <v>2</v>
      </c>
    </row>
    <row r="11" spans="1:8" ht="47.25" customHeight="1">
      <c r="A11" s="97" t="s">
        <v>126</v>
      </c>
      <c r="B11" s="129" t="s">
        <v>99</v>
      </c>
      <c r="C11" s="32">
        <v>1</v>
      </c>
      <c r="D11" s="99">
        <f>+Табл.11!E18</f>
        <v>114</v>
      </c>
      <c r="E11" s="102">
        <f>+Табл.11!F18</f>
        <v>76.400000000000006</v>
      </c>
      <c r="F11" s="33">
        <f>IF(C11=1,(E11/D11),(D11/E11))</f>
        <v>0.67017543859649131</v>
      </c>
    </row>
    <row r="12" spans="1:8" ht="83.25" customHeight="1">
      <c r="A12" s="97" t="s">
        <v>239</v>
      </c>
      <c r="B12" s="129" t="s">
        <v>73</v>
      </c>
      <c r="C12" s="32">
        <v>1</v>
      </c>
      <c r="D12" s="99">
        <v>199</v>
      </c>
      <c r="E12" s="101">
        <v>249</v>
      </c>
      <c r="F12" s="33">
        <f t="shared" ref="F12:F13" si="0">IF(C12=1,(E12/D12),(D12/E12))</f>
        <v>1.2512562814070352</v>
      </c>
    </row>
    <row r="13" spans="1:8" ht="138" customHeight="1">
      <c r="A13" s="97" t="s">
        <v>240</v>
      </c>
      <c r="B13" s="129" t="s">
        <v>73</v>
      </c>
      <c r="C13" s="32">
        <v>1</v>
      </c>
      <c r="D13" s="99">
        <v>4</v>
      </c>
      <c r="E13" s="101">
        <v>4</v>
      </c>
      <c r="F13" s="33">
        <f t="shared" si="0"/>
        <v>1</v>
      </c>
    </row>
    <row r="15" spans="1:8">
      <c r="A15" s="90" t="s">
        <v>15</v>
      </c>
      <c r="B15" s="28">
        <v>1</v>
      </c>
    </row>
    <row r="16" spans="1:8">
      <c r="A16" s="90" t="s">
        <v>71</v>
      </c>
      <c r="B16" s="28">
        <v>2</v>
      </c>
    </row>
    <row r="18" spans="1:8">
      <c r="A18" s="27" t="s">
        <v>3</v>
      </c>
      <c r="B18" s="43">
        <f>1/B8*SUM(F11:F13)</f>
        <v>0.97381057333450871</v>
      </c>
    </row>
    <row r="20" spans="1:8">
      <c r="A20" s="4" t="s">
        <v>18</v>
      </c>
      <c r="B20" s="4"/>
      <c r="C20" s="4"/>
      <c r="D20" s="4"/>
      <c r="E20" s="4"/>
      <c r="F20" s="4"/>
      <c r="G20" s="4"/>
      <c r="H20" s="4"/>
    </row>
    <row r="22" spans="1:8" ht="17.25">
      <c r="B22" s="8" t="s">
        <v>6</v>
      </c>
      <c r="C22" s="8" t="s">
        <v>7</v>
      </c>
      <c r="D22" s="8" t="s">
        <v>5</v>
      </c>
    </row>
    <row r="23" spans="1:8">
      <c r="B23" s="42">
        <f>+Табл.13!E22</f>
        <v>5496.8</v>
      </c>
      <c r="C23" s="42">
        <f>+Табл.13!F22</f>
        <v>5492.6</v>
      </c>
      <c r="D23" s="42">
        <f>B23/C23</f>
        <v>1.0007646651858864</v>
      </c>
    </row>
    <row r="24" spans="1:8" ht="15.75" thickBot="1"/>
    <row r="25" spans="1:8" ht="31.5" customHeight="1" thickBot="1">
      <c r="B25" s="196" t="s">
        <v>20</v>
      </c>
      <c r="C25" s="197"/>
      <c r="D25" s="197"/>
      <c r="E25" s="198"/>
      <c r="F25" s="199">
        <f>B18/D23</f>
        <v>0.9730665032559167</v>
      </c>
      <c r="G25" s="200"/>
    </row>
  </sheetData>
  <mergeCells count="8">
    <mergeCell ref="B25:E25"/>
    <mergeCell ref="F25:G25"/>
    <mergeCell ref="A1:B2"/>
    <mergeCell ref="C1:H2"/>
    <mergeCell ref="A3:B3"/>
    <mergeCell ref="C3:H3"/>
    <mergeCell ref="A4:B4"/>
    <mergeCell ref="C4:H4"/>
  </mergeCells>
  <pageMargins left="0.70866141732283472" right="0.42" top="0.74803149606299213" bottom="0.74803149606299213" header="0.31496062992125984" footer="0.31496062992125984"/>
  <pageSetup paperSize="9" scale="92" orientation="portrait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Оц.Эфф.Пд_1</vt:lpstr>
      <vt:lpstr>Оц.эфф.ПД2</vt:lpstr>
      <vt:lpstr>Оц.эфф.Пд 3</vt:lpstr>
      <vt:lpstr>Оц.эфф.Пд 4</vt:lpstr>
      <vt:lpstr>Оц.Эфф.МП!Область_печати</vt:lpstr>
      <vt:lpstr>'Оц.эфф.Пд 4'!Область_печати</vt:lpstr>
      <vt:lpstr>Табл.11!Область_печати</vt:lpstr>
      <vt:lpstr>Табл.13!Область_печати</vt:lpstr>
      <vt:lpstr>Табл.14!Область_печати</vt:lpstr>
      <vt:lpstr>Табл.16!Область_печати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2025-03-14T12:25:33Z</cp:lastPrinted>
  <dcterms:created xsi:type="dcterms:W3CDTF">2013-07-25T11:10:50Z</dcterms:created>
  <dcterms:modified xsi:type="dcterms:W3CDTF">2025-03-14T12:55:17Z</dcterms:modified>
</cp:coreProperties>
</file>