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3\бюджетный_отдел\Прогноз бюджета\Прогноз бюджета на 2022 год\Проект решения о бюджете на 2022-2024 г\"/>
    </mc:Choice>
  </mc:AlternateContent>
  <bookViews>
    <workbookView xWindow="480" yWindow="1125" windowWidth="11370" windowHeight="6945"/>
  </bookViews>
  <sheets>
    <sheet name="2021-2023" sheetId="6" r:id="rId1"/>
  </sheets>
  <definedNames>
    <definedName name="_xlnm.Print_Titles" localSheetId="0">'2021-2023'!$6:$9</definedName>
    <definedName name="_xlnm.Print_Area" localSheetId="0">'2021-2023'!$A$1:$E$145</definedName>
  </definedNames>
  <calcPr calcId="152511"/>
</workbook>
</file>

<file path=xl/calcChain.xml><?xml version="1.0" encoding="utf-8"?>
<calcChain xmlns="http://schemas.openxmlformats.org/spreadsheetml/2006/main">
  <c r="C120" i="6" l="1"/>
  <c r="E120" i="6"/>
  <c r="D120" i="6"/>
  <c r="E117" i="6"/>
  <c r="D117" i="6"/>
  <c r="C117" i="6"/>
  <c r="E113" i="6"/>
  <c r="D113" i="6"/>
  <c r="E119" i="6"/>
  <c r="D119" i="6"/>
  <c r="C119" i="6"/>
  <c r="D110" i="6"/>
  <c r="C110" i="6"/>
  <c r="E109" i="6"/>
  <c r="D109" i="6"/>
  <c r="C109" i="6"/>
  <c r="E111" i="6"/>
  <c r="D111" i="6"/>
  <c r="C111" i="6"/>
  <c r="E116" i="6"/>
  <c r="D116" i="6"/>
  <c r="C116" i="6"/>
  <c r="E108" i="6"/>
  <c r="D108" i="6"/>
  <c r="C108" i="6"/>
  <c r="E112" i="6"/>
  <c r="D112" i="6"/>
  <c r="C112" i="6"/>
  <c r="E122" i="6"/>
  <c r="D122" i="6"/>
  <c r="C122" i="6"/>
  <c r="E123" i="6"/>
  <c r="D123" i="6"/>
  <c r="C123" i="6"/>
  <c r="C121" i="6" l="1"/>
  <c r="D121" i="6"/>
  <c r="E121" i="6"/>
  <c r="D12" i="6"/>
  <c r="E12" i="6"/>
  <c r="C12" i="6"/>
  <c r="D42" i="6"/>
  <c r="E42" i="6"/>
  <c r="C42" i="6"/>
  <c r="D30" i="6"/>
  <c r="E30" i="6"/>
  <c r="C30" i="6"/>
  <c r="C32" i="6"/>
  <c r="D32" i="6"/>
  <c r="E32" i="6"/>
  <c r="D52" i="6" l="1"/>
  <c r="E52" i="6"/>
  <c r="C52" i="6"/>
  <c r="D47" i="6" l="1"/>
  <c r="E47" i="6"/>
  <c r="C47" i="6"/>
  <c r="D78" i="6" l="1"/>
  <c r="E78" i="6"/>
  <c r="C78" i="6"/>
  <c r="E67" i="6"/>
  <c r="D67" i="6"/>
  <c r="C67" i="6"/>
  <c r="E57" i="6"/>
  <c r="D57" i="6"/>
  <c r="C57" i="6"/>
  <c r="D106" i="6" l="1"/>
  <c r="C106" i="6"/>
  <c r="E106" i="6" l="1"/>
  <c r="C65" i="6" l="1"/>
  <c r="C25" i="6" l="1"/>
  <c r="D25" i="6" l="1"/>
  <c r="E65" i="6" l="1"/>
  <c r="D65" i="6"/>
  <c r="C45" i="6"/>
  <c r="C71" i="6"/>
  <c r="C34" i="6"/>
  <c r="C24" i="6" s="1"/>
  <c r="C74" i="6"/>
  <c r="C70" i="6" l="1"/>
  <c r="D102" i="6"/>
  <c r="E102" i="6"/>
  <c r="C102" i="6"/>
  <c r="D45" i="6" l="1"/>
  <c r="E45" i="6"/>
  <c r="C140" i="6" l="1"/>
  <c r="D140" i="6"/>
  <c r="E140" i="6"/>
  <c r="D142" i="6"/>
  <c r="E142" i="6"/>
  <c r="C142" i="6"/>
  <c r="C129" i="6"/>
  <c r="C101" i="6" s="1"/>
  <c r="D129" i="6"/>
  <c r="E129" i="6"/>
  <c r="D74" i="6"/>
  <c r="E74" i="6"/>
  <c r="D71" i="6"/>
  <c r="E71" i="6"/>
  <c r="E64" i="6"/>
  <c r="D56" i="6"/>
  <c r="E56" i="6"/>
  <c r="D54" i="6"/>
  <c r="D44" i="6" s="1"/>
  <c r="E54" i="6"/>
  <c r="E44" i="6" s="1"/>
  <c r="D39" i="6"/>
  <c r="E39" i="6"/>
  <c r="D34" i="6"/>
  <c r="D24" i="6" s="1"/>
  <c r="E34" i="6"/>
  <c r="E25" i="6"/>
  <c r="E24" i="6" s="1"/>
  <c r="D19" i="6"/>
  <c r="D18" i="6" s="1"/>
  <c r="E19" i="6"/>
  <c r="E18" i="6" s="1"/>
  <c r="D11" i="6"/>
  <c r="E11" i="6"/>
  <c r="C56" i="6"/>
  <c r="C54" i="6"/>
  <c r="C44" i="6" s="1"/>
  <c r="C19" i="6"/>
  <c r="C18" i="6" s="1"/>
  <c r="C40" i="6"/>
  <c r="C11" i="6"/>
  <c r="C97" i="6"/>
  <c r="C96" i="6" s="1"/>
  <c r="C37" i="6"/>
  <c r="C100" i="6" l="1"/>
  <c r="E70" i="6"/>
  <c r="E101" i="6"/>
  <c r="E100" i="6" s="1"/>
  <c r="E144" i="6" s="1"/>
  <c r="D70" i="6"/>
  <c r="D64" i="6"/>
  <c r="C64" i="6"/>
  <c r="C39" i="6"/>
  <c r="D101" i="6"/>
  <c r="D100" i="6" s="1"/>
  <c r="D144" i="6" s="1"/>
  <c r="C144" i="6" l="1"/>
  <c r="C10" i="6"/>
  <c r="C99" i="6" s="1"/>
  <c r="E10" i="6"/>
  <c r="E99" i="6" s="1"/>
  <c r="E145" i="6" s="1"/>
  <c r="D10" i="6"/>
  <c r="D99" i="6" s="1"/>
  <c r="D145" i="6" s="1"/>
  <c r="C145" i="6" l="1"/>
</calcChain>
</file>

<file path=xl/sharedStrings.xml><?xml version="1.0" encoding="utf-8"?>
<sst xmlns="http://schemas.openxmlformats.org/spreadsheetml/2006/main" count="263" uniqueCount="260">
  <si>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</si>
  <si>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</si>
  <si>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</si>
  <si>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</si>
  <si>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</si>
  <si>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</si>
  <si>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</si>
  <si>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</si>
  <si>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</si>
  <si>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</si>
  <si>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</si>
  <si>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</si>
  <si>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</si>
  <si>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</si>
  <si>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</si>
  <si>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</si>
  <si>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 xml:space="preserve">Субвенции  бюджетам  муниципальных районов, в том числе: </t>
  </si>
  <si>
    <t xml:space="preserve">Субсидии  бюджетам  муниципальных районов, в том числе: 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</si>
  <si>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</si>
  <si>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</si>
  <si>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</si>
  <si>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</si>
  <si>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</si>
  <si>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</si>
  <si>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</si>
  <si>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</si>
  <si>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</si>
  <si>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</si>
  <si>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</si>
  <si>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</si>
  <si>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</si>
  <si>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</si>
  <si>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</si>
  <si>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</si>
  <si>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</si>
  <si>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</si>
  <si>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Иные межбюджетные трансферты бюджетам муниципальных районов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</si>
  <si>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</si>
  <si>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</si>
  <si>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</si>
  <si>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</si>
  <si>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</si>
  <si>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</si>
  <si>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</si>
  <si>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</si>
  <si>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</si>
  <si>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</si>
  <si>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</si>
  <si>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</si>
  <si>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</si>
  <si>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</si>
  <si>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</si>
  <si>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</si>
  <si>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</si>
  <si>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</si>
  <si>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</si>
  <si>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</si>
  <si>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</si>
  <si>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</si>
  <si>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</si>
  <si>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</si>
  <si>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</si>
  <si>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</si>
  <si>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</si>
  <si>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</si>
  <si>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</si>
  <si>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</si>
  <si>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</si>
  <si>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</si>
  <si>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</si>
  <si>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</si>
  <si>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</si>
  <si>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</si>
  <si>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</si>
  <si>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</si>
  <si>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</si>
  <si>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</si>
  <si>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</si>
  <si>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</si>
  <si>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</si>
  <si>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</si>
  <si>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</si>
  <si>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</si>
  <si>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</si>
  <si>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</si>
  <si>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</si>
  <si>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</si>
  <si>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</si>
  <si>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</si>
  <si>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</si>
  <si>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</si>
  <si>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</si>
  <si>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</si>
  <si>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</si>
  <si>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</si>
  <si>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</si>
  <si>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</si>
  <si>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</si>
  <si>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</si>
  <si>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</si>
  <si>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Доходы от реализации имущества, находящегося в государственной и муниципальной собственности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</si>
  <si>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</si>
  <si>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</si>
  <si>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</si>
  <si>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</si>
  <si>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</si>
  <si>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</si>
  <si>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</si>
  <si>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</si>
  <si>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</si>
  <si>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</si>
  <si>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</si>
  <si>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</si>
  <si>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</si>
  <si>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</si>
  <si>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</si>
  <si>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</si>
  <si>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</si>
  <si>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</si>
  <si>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</si>
  <si>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</si>
  <si>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</si>
  <si>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</si>
  <si>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</si>
  <si>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</si>
  <si>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</si>
  <si>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</si>
  <si>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</si>
  <si>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</si>
  <si>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</si>
  <si>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</si>
  <si>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</si>
  <si>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</si>
  <si>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</si>
  <si>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</si>
  <si>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</si>
  <si>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</si>
  <si>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</si>
  <si>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</si>
  <si>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</si>
  <si>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</si>
  <si>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</si>
  <si>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</si>
  <si>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</si>
  <si>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</si>
  <si>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</si>
  <si>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</si>
  <si>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</si>
  <si>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</si>
  <si>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Наименование групп, подгрупп и статей доходов</t>
  </si>
  <si>
    <t>НАЛОГОВЫЕ И НЕНАЛОГОВЫЕ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</si>
  <si>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</si>
  <si>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</si>
  <si>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</si>
  <si>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</si>
  <si>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</si>
  <si>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</si>
  <si>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</si>
  <si>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</si>
  <si>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</si>
  <si>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</si>
  <si>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</si>
  <si>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</si>
  <si>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</si>
  <si>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</si>
  <si>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2 02 15002 05 0000 150</t>
  </si>
  <si>
    <t>2 02 20000 05 0000 150</t>
  </si>
  <si>
    <t>2 02 25097 05 0000 150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</si>
  <si>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</si>
  <si>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</si>
  <si>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</si>
  <si>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</si>
  <si>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</si>
  <si>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2 02 30000 05 0000 150</t>
  </si>
  <si>
    <t>2 02 35120 05 0000 150</t>
  </si>
  <si>
    <t>2 02 35134 05 0000 150</t>
  </si>
  <si>
    <t>2 02 35176 05 0000 150</t>
  </si>
  <si>
    <t>2 02 40000 05 0000 150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</si>
  <si>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</si>
  <si>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</si>
  <si>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</si>
  <si>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</si>
  <si>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</si>
  <si>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</si>
  <si>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</si>
  <si>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</si>
  <si>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</si>
  <si>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</si>
  <si>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2 04 05020 05 0000 150</t>
  </si>
  <si>
    <t>2 04 05000 05 0000 150</t>
  </si>
  <si>
    <t>2 07 05020 05 0000 150</t>
  </si>
  <si>
    <t>2 07 05000 05 0000 150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</si>
  <si>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</si>
  <si>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</si>
  <si>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</si>
  <si>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</si>
  <si>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 год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</si>
  <si>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</si>
  <si>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</si>
  <si>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</si>
  <si>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</si>
  <si>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</si>
  <si>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</si>
  <si>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</si>
  <si>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</si>
  <si>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</si>
  <si>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</si>
  <si>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</si>
  <si>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</si>
  <si>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</si>
  <si>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</si>
  <si>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2 02 25210 05 0000 150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</si>
  <si>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</si>
  <si>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</si>
  <si>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</si>
  <si>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</si>
  <si>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</si>
  <si>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</si>
  <si>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</si>
  <si>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2 02 25169 05 0000 150</t>
  </si>
  <si>
    <t xml:space="preserve">Субсидии на строительство и реконструкцию (модернизацию) объектов питьевого водоснабжения </t>
  </si>
  <si>
    <t xml:space="preserve">Приложение 2 к решению Муниципального Собрания  района  от  .12.2020 № 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</si>
  <si>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</si>
  <si>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</si>
  <si>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</si>
  <si>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</si>
  <si>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1 16 01193 01 0000 140</t>
  </si>
  <si>
    <t>1 16 02020  02 0000 140</t>
  </si>
  <si>
    <t>1 16 10123 01 0000 140</t>
  </si>
  <si>
    <t>Доходы от денежных взысканий (штрафов), поступающие в счет погашения задолженности, образовавшиейся  до 1 января 2020 года, подлежащие зачислению в бюджеты бюджетной системы РФ по нормативам, действующим в 2019 году</t>
  </si>
  <si>
    <t>1 16 10129 01 0000 140</t>
  </si>
  <si>
    <t>Доходы от денежных взысканий (штрафов), поступающие в счет погашения задолженности, образовавшиейся  до 1 января 2020 года, подлежащие зачислению в в федеральный бюджет  и бюджет муницпального района по нормативам, действующим  в 2019 году</t>
  </si>
  <si>
    <t>2 02 36900 05 0000 150</t>
  </si>
  <si>
    <t>1 11 05300 00 0000 120</t>
  </si>
  <si>
    <t>Плата по соглашениям об установлении сервитута в отношении земельных участков,находящихся в государственной или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</si>
  <si>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</si>
  <si>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</si>
  <si>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</si>
  <si>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</si>
  <si>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Единая субвенция  местным бюджетам из бюджета субъекта Российской Федерации</t>
  </si>
  <si>
    <t>Субвенции бюджетам муниципальных районов на проведение Всероссийской переписи населения 2020 года</t>
  </si>
  <si>
    <t>202 35469 05 0000 150</t>
  </si>
  <si>
    <t>202 25491 05 0000 150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</si>
  <si>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</si>
  <si>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</si>
  <si>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202 25467 05 0000 150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</si>
  <si>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2022 год и плановый период 2023 и 2024 годов</t>
  </si>
  <si>
    <t>2024 год</t>
  </si>
  <si>
    <t>1 01 02080 01 0000 110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</si>
  <si>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</si>
  <si>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</si>
  <si>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</si>
  <si>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1 16 01073 01 0000 140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</si>
  <si>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</si>
  <si>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</si>
  <si>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лицс сумм прибыли контролируемой иностранной компании, в том числе фиксированной прибыли контролируемой иностранной компании)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</si>
  <si>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</si>
  <si>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</si>
  <si>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Межбюджетные трансферты, передаваемые бюджетам муниципальных районов на поддержку отрасли культуры</t>
  </si>
  <si>
    <t>2 02 455 19 05 0000 150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</si>
</sst>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tabSelected="1" view="pageBreakPreview" topLeftCell="A123" zoomScaleNormal="85" zoomScaleSheetLayoutView="100" workbookViewId="0">
      <selection activeCell="C130" sqref="C130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9" customHeight="1" x14ac:dyDescent="0.25">
      <c r="C1" s="54"/>
      <c r="D1" s="54"/>
      <c r="E1" s="54"/>
    </row>
    <row r="2" spans="1:66" ht="45" customHeight="1" x14ac:dyDescent="0.25">
      <c r="C2" s="54" t="s">
        <v>221</v>
      </c>
      <c r="D2" s="54"/>
      <c r="E2" s="54"/>
    </row>
    <row r="3" spans="1:66" ht="50.25" hidden="1" customHeight="1" x14ac:dyDescent="0.25">
      <c r="B3" s="19"/>
      <c r="C3" s="27"/>
    </row>
    <row r="4" spans="1:66" ht="58.5" customHeight="1" x14ac:dyDescent="0.3">
      <c r="A4" s="55" t="s">
        <v>246</v>
      </c>
      <c r="B4" s="55"/>
      <c r="C4" s="55"/>
      <c r="D4" s="55"/>
      <c r="E4" s="55"/>
    </row>
    <row r="5" spans="1:66" ht="10.5" customHeight="1" thickBot="1" x14ac:dyDescent="0.3">
      <c r="B5" s="19"/>
    </row>
    <row r="6" spans="1:66" s="5" customFormat="1" ht="18" customHeight="1" x14ac:dyDescent="0.25">
      <c r="A6" s="60" t="s">
        <v>14</v>
      </c>
      <c r="B6" s="62" t="s">
        <v>149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 x14ac:dyDescent="0.25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 x14ac:dyDescent="0.25">
      <c r="A8" s="61"/>
      <c r="B8" s="64"/>
      <c r="C8" s="53" t="s">
        <v>196</v>
      </c>
      <c r="D8" s="40" t="s">
        <v>214</v>
      </c>
      <c r="E8" s="41" t="s">
        <v>247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 x14ac:dyDescent="0.25">
      <c r="A10" s="8" t="s">
        <v>20</v>
      </c>
      <c r="B10" s="20" t="s">
        <v>150</v>
      </c>
      <c r="C10" s="48">
        <f>C11+C18+C24+C39+C44+C56+C64+C70+C96+C78</f>
        <v>498136</v>
      </c>
      <c r="D10" s="48">
        <f>D11+D18+D24+D39+D44+D56+D64+D70+D96+D78</f>
        <v>523182</v>
      </c>
      <c r="E10" s="48">
        <f>E11+E18+E24+E39+E44+E56+E64+E70+E96+E78</f>
        <v>546433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 x14ac:dyDescent="0.25">
      <c r="A11" s="9" t="s">
        <v>19</v>
      </c>
      <c r="B11" s="20" t="s">
        <v>5</v>
      </c>
      <c r="C11" s="48">
        <f>C12</f>
        <v>337730</v>
      </c>
      <c r="D11" s="48">
        <f>D12</f>
        <v>356503</v>
      </c>
      <c r="E11" s="48">
        <f>E12</f>
        <v>373826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 x14ac:dyDescent="0.25">
      <c r="A12" s="10" t="s">
        <v>21</v>
      </c>
      <c r="B12" s="21" t="s">
        <v>1</v>
      </c>
      <c r="C12" s="49">
        <f>SUM(C13:C17)</f>
        <v>337730</v>
      </c>
      <c r="D12" s="49">
        <f t="shared" ref="D12:E12" si="0">SUM(D13:D17)</f>
        <v>356503</v>
      </c>
      <c r="E12" s="49">
        <f t="shared" si="0"/>
        <v>373826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78.75" x14ac:dyDescent="0.25">
      <c r="A13" s="15" t="s">
        <v>42</v>
      </c>
      <c r="B13" s="25" t="s">
        <v>109</v>
      </c>
      <c r="C13" s="39">
        <v>326047</v>
      </c>
      <c r="D13" s="39">
        <v>344162</v>
      </c>
      <c r="E13" s="39">
        <v>360859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10.25" x14ac:dyDescent="0.25">
      <c r="A14" s="15" t="s">
        <v>71</v>
      </c>
      <c r="B14" s="25" t="s">
        <v>110</v>
      </c>
      <c r="C14" s="39">
        <v>6045</v>
      </c>
      <c r="D14" s="39">
        <v>6380</v>
      </c>
      <c r="E14" s="39">
        <v>6690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7.25" x14ac:dyDescent="0.25">
      <c r="A15" s="15" t="s">
        <v>43</v>
      </c>
      <c r="B15" s="25" t="s">
        <v>106</v>
      </c>
      <c r="C15" s="39">
        <v>3692</v>
      </c>
      <c r="D15" s="39">
        <v>3898</v>
      </c>
      <c r="E15" s="39">
        <v>4087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.75" x14ac:dyDescent="0.25">
      <c r="A16" s="15" t="s">
        <v>44</v>
      </c>
      <c r="B16" s="25" t="s">
        <v>111</v>
      </c>
      <c r="C16" s="39">
        <v>1400</v>
      </c>
      <c r="D16" s="39">
        <v>1485</v>
      </c>
      <c r="E16" s="39">
        <v>1576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94.5" x14ac:dyDescent="0.25">
      <c r="A17" s="15" t="s">
        <v>248</v>
      </c>
      <c r="B17" s="25" t="s">
        <v>255</v>
      </c>
      <c r="C17" s="39">
        <v>546</v>
      </c>
      <c r="D17" s="39">
        <v>578</v>
      </c>
      <c r="E17" s="39">
        <v>614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5" x14ac:dyDescent="0.25">
      <c r="A18" s="30" t="s">
        <v>87</v>
      </c>
      <c r="B18" s="23" t="s">
        <v>88</v>
      </c>
      <c r="C18" s="48">
        <f>C19</f>
        <v>42040</v>
      </c>
      <c r="D18" s="48">
        <f>D19</f>
        <v>44394</v>
      </c>
      <c r="E18" s="48">
        <f>E19</f>
        <v>46118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5" x14ac:dyDescent="0.25">
      <c r="A19" s="31" t="s">
        <v>89</v>
      </c>
      <c r="B19" s="21" t="s">
        <v>90</v>
      </c>
      <c r="C19" s="49">
        <f>C20+C21+C22+C23</f>
        <v>42040</v>
      </c>
      <c r="D19" s="49">
        <f>D20+D21+D22+D23</f>
        <v>44394</v>
      </c>
      <c r="E19" s="49">
        <f>E20+E21+E22+E23</f>
        <v>46118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 x14ac:dyDescent="0.25">
      <c r="A20" s="15" t="s">
        <v>206</v>
      </c>
      <c r="B20" s="25" t="s">
        <v>181</v>
      </c>
      <c r="C20" s="50">
        <v>19339</v>
      </c>
      <c r="D20" s="50">
        <v>20422</v>
      </c>
      <c r="E20" s="50">
        <v>21215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 x14ac:dyDescent="0.25">
      <c r="A21" s="15" t="s">
        <v>182</v>
      </c>
      <c r="B21" s="25" t="s">
        <v>185</v>
      </c>
      <c r="C21" s="50">
        <v>126</v>
      </c>
      <c r="D21" s="50">
        <v>133</v>
      </c>
      <c r="E21" s="50">
        <v>138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1.25" customHeight="1" x14ac:dyDescent="0.25">
      <c r="A22" s="15" t="s">
        <v>183</v>
      </c>
      <c r="B22" s="25" t="s">
        <v>186</v>
      </c>
      <c r="C22" s="50">
        <v>26064</v>
      </c>
      <c r="D22" s="50">
        <v>27524</v>
      </c>
      <c r="E22" s="50">
        <v>28593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 x14ac:dyDescent="0.25">
      <c r="A23" s="15" t="s">
        <v>184</v>
      </c>
      <c r="B23" s="25" t="s">
        <v>187</v>
      </c>
      <c r="C23" s="50">
        <v>-3489</v>
      </c>
      <c r="D23" s="50">
        <v>-3685</v>
      </c>
      <c r="E23" s="50">
        <v>-3828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 x14ac:dyDescent="0.25">
      <c r="A24" s="16" t="s">
        <v>22</v>
      </c>
      <c r="B24" s="23" t="s">
        <v>2</v>
      </c>
      <c r="C24" s="48">
        <f>C25+C30+C32+C34</f>
        <v>50439</v>
      </c>
      <c r="D24" s="48">
        <f t="shared" ref="D24:E24" si="1">D25+D30+D32+D34</f>
        <v>52109</v>
      </c>
      <c r="E24" s="48">
        <f t="shared" si="1"/>
        <v>53887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5" x14ac:dyDescent="0.25">
      <c r="A25" s="31" t="s">
        <v>112</v>
      </c>
      <c r="B25" s="32" t="s">
        <v>113</v>
      </c>
      <c r="C25" s="49">
        <f>C26+C27+C28</f>
        <v>46716</v>
      </c>
      <c r="D25" s="49">
        <f>D26+D27+D28</f>
        <v>48242</v>
      </c>
      <c r="E25" s="49">
        <f>E26+E27+E28</f>
        <v>49828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5" x14ac:dyDescent="0.25">
      <c r="A26" s="15" t="s">
        <v>130</v>
      </c>
      <c r="B26" s="25" t="s">
        <v>114</v>
      </c>
      <c r="C26" s="50">
        <v>31144</v>
      </c>
      <c r="D26" s="50">
        <v>32163</v>
      </c>
      <c r="E26" s="50">
        <v>33219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3" x14ac:dyDescent="0.25">
      <c r="A27" s="15" t="s">
        <v>131</v>
      </c>
      <c r="B27" s="25" t="s">
        <v>151</v>
      </c>
      <c r="C27" s="50">
        <v>15572</v>
      </c>
      <c r="D27" s="50">
        <v>16079</v>
      </c>
      <c r="E27" s="50">
        <v>16609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 x14ac:dyDescent="0.25">
      <c r="A28" s="15" t="s">
        <v>115</v>
      </c>
      <c r="B28" s="25" t="s">
        <v>116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 x14ac:dyDescent="0.25">
      <c r="A29" s="15" t="s">
        <v>53</v>
      </c>
      <c r="B29" s="25" t="s">
        <v>99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customHeight="1" x14ac:dyDescent="0.25">
      <c r="A30" s="31" t="s">
        <v>249</v>
      </c>
      <c r="B30" s="32" t="s">
        <v>250</v>
      </c>
      <c r="C30" s="49">
        <f>SUM(C31)</f>
        <v>0</v>
      </c>
      <c r="D30" s="49">
        <f t="shared" ref="D30:E30" si="2">SUM(D31)</f>
        <v>0</v>
      </c>
      <c r="E30" s="49">
        <f t="shared" si="2"/>
        <v>0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customHeight="1" x14ac:dyDescent="0.25">
      <c r="A31" s="15" t="s">
        <v>251</v>
      </c>
      <c r="B31" s="25" t="s">
        <v>250</v>
      </c>
      <c r="C31" s="50">
        <v>0</v>
      </c>
      <c r="D31" s="50">
        <v>0</v>
      </c>
      <c r="E31" s="50">
        <v>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x14ac:dyDescent="0.25">
      <c r="A32" s="31" t="s">
        <v>23</v>
      </c>
      <c r="B32" s="32" t="s">
        <v>4</v>
      </c>
      <c r="C32" s="49">
        <f>C33</f>
        <v>333</v>
      </c>
      <c r="D32" s="49">
        <f>D33</f>
        <v>337</v>
      </c>
      <c r="E32" s="49">
        <f>E33</f>
        <v>389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x14ac:dyDescent="0.25">
      <c r="A33" s="15" t="s">
        <v>54</v>
      </c>
      <c r="B33" s="25" t="s">
        <v>4</v>
      </c>
      <c r="C33" s="50">
        <v>333</v>
      </c>
      <c r="D33" s="50">
        <v>337</v>
      </c>
      <c r="E33" s="50">
        <v>389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5" x14ac:dyDescent="0.25">
      <c r="A34" s="31" t="s">
        <v>80</v>
      </c>
      <c r="B34" s="32" t="s">
        <v>81</v>
      </c>
      <c r="C34" s="49">
        <f>C35</f>
        <v>3390</v>
      </c>
      <c r="D34" s="49">
        <f>D35</f>
        <v>3530</v>
      </c>
      <c r="E34" s="49">
        <f>E35</f>
        <v>3670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5" x14ac:dyDescent="0.25">
      <c r="A35" s="15" t="s">
        <v>82</v>
      </c>
      <c r="B35" s="25" t="s">
        <v>207</v>
      </c>
      <c r="C35" s="50">
        <v>3390</v>
      </c>
      <c r="D35" s="50">
        <v>3530</v>
      </c>
      <c r="E35" s="50">
        <v>3670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 x14ac:dyDescent="0.25">
      <c r="A36" s="15" t="s">
        <v>55</v>
      </c>
      <c r="B36" s="25" t="s">
        <v>56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 x14ac:dyDescent="0.25">
      <c r="A37" s="31" t="s">
        <v>24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 x14ac:dyDescent="0.25">
      <c r="A38" s="15" t="s">
        <v>25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 x14ac:dyDescent="0.25">
      <c r="A39" s="16" t="s">
        <v>45</v>
      </c>
      <c r="B39" s="23" t="s">
        <v>46</v>
      </c>
      <c r="C39" s="48">
        <f>C40+C42</f>
        <v>110</v>
      </c>
      <c r="D39" s="48">
        <f>D40+D42</f>
        <v>110</v>
      </c>
      <c r="E39" s="48">
        <f>E40+E42</f>
        <v>110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5" hidden="1" x14ac:dyDescent="0.25">
      <c r="A40" s="31" t="s">
        <v>117</v>
      </c>
      <c r="B40" s="32" t="s">
        <v>118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7.25" hidden="1" x14ac:dyDescent="0.25">
      <c r="A41" s="15" t="s">
        <v>119</v>
      </c>
      <c r="B41" s="25" t="s">
        <v>120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5" x14ac:dyDescent="0.25">
      <c r="A42" s="31" t="s">
        <v>47</v>
      </c>
      <c r="B42" s="32" t="s">
        <v>48</v>
      </c>
      <c r="C42" s="49">
        <f>C43</f>
        <v>110</v>
      </c>
      <c r="D42" s="49">
        <f t="shared" ref="D42:E42" si="3">D43</f>
        <v>110</v>
      </c>
      <c r="E42" s="49">
        <f t="shared" si="3"/>
        <v>110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5" x14ac:dyDescent="0.25">
      <c r="A43" s="15" t="s">
        <v>76</v>
      </c>
      <c r="B43" s="25" t="s">
        <v>77</v>
      </c>
      <c r="C43" s="50">
        <v>110</v>
      </c>
      <c r="D43" s="50">
        <v>110</v>
      </c>
      <c r="E43" s="50">
        <v>110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5" x14ac:dyDescent="0.25">
      <c r="A44" s="16" t="s">
        <v>26</v>
      </c>
      <c r="B44" s="23" t="s">
        <v>6</v>
      </c>
      <c r="C44" s="48">
        <f>C47+C45+C54+C52</f>
        <v>24887</v>
      </c>
      <c r="D44" s="48">
        <f t="shared" ref="D44:E44" si="4">D47+D45+D54+D52</f>
        <v>24887</v>
      </c>
      <c r="E44" s="48">
        <f t="shared" si="4"/>
        <v>24887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3" x14ac:dyDescent="0.25">
      <c r="A45" s="31" t="s">
        <v>91</v>
      </c>
      <c r="B45" s="32" t="s">
        <v>92</v>
      </c>
      <c r="C45" s="49">
        <f>C46</f>
        <v>0</v>
      </c>
      <c r="D45" s="49">
        <f t="shared" ref="D45:E45" si="5">D46</f>
        <v>0</v>
      </c>
      <c r="E45" s="49">
        <f t="shared" si="5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7.25" x14ac:dyDescent="0.25">
      <c r="A46" s="15" t="s">
        <v>101</v>
      </c>
      <c r="B46" s="25" t="s">
        <v>93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.75" x14ac:dyDescent="0.25">
      <c r="A47" s="31" t="s">
        <v>27</v>
      </c>
      <c r="B47" s="32" t="s">
        <v>208</v>
      </c>
      <c r="C47" s="49">
        <f>C48+C49+C50+C51</f>
        <v>22867</v>
      </c>
      <c r="D47" s="49">
        <f t="shared" ref="D47:E47" si="6">D48+D49+D50+D51</f>
        <v>22867</v>
      </c>
      <c r="E47" s="49">
        <f t="shared" si="6"/>
        <v>22867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78.75" customHeight="1" x14ac:dyDescent="0.25">
      <c r="A48" s="15" t="s">
        <v>142</v>
      </c>
      <c r="B48" s="25" t="s">
        <v>143</v>
      </c>
      <c r="C48" s="50">
        <v>20431</v>
      </c>
      <c r="D48" s="50">
        <v>20431</v>
      </c>
      <c r="E48" s="50">
        <v>20431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 x14ac:dyDescent="0.25">
      <c r="A49" s="15" t="s">
        <v>102</v>
      </c>
      <c r="B49" s="25" t="s">
        <v>125</v>
      </c>
      <c r="C49" s="50">
        <v>603</v>
      </c>
      <c r="D49" s="50">
        <v>603</v>
      </c>
      <c r="E49" s="50">
        <v>603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 x14ac:dyDescent="0.25">
      <c r="A50" s="15" t="s">
        <v>104</v>
      </c>
      <c r="B50" s="25" t="s">
        <v>49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5" x14ac:dyDescent="0.25">
      <c r="A51" s="15" t="s">
        <v>105</v>
      </c>
      <c r="B51" s="25" t="s">
        <v>126</v>
      </c>
      <c r="C51" s="50">
        <v>1833</v>
      </c>
      <c r="D51" s="50">
        <v>1833</v>
      </c>
      <c r="E51" s="50">
        <v>1833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7.25" x14ac:dyDescent="0.25">
      <c r="A52" s="31" t="s">
        <v>233</v>
      </c>
      <c r="B52" s="32" t="s">
        <v>234</v>
      </c>
      <c r="C52" s="50">
        <f>C53</f>
        <v>2</v>
      </c>
      <c r="D52" s="50">
        <f t="shared" ref="D52:E52" si="7">D53</f>
        <v>2</v>
      </c>
      <c r="E52" s="50">
        <f t="shared" si="7"/>
        <v>2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6" x14ac:dyDescent="0.25">
      <c r="A53" s="15" t="s">
        <v>161</v>
      </c>
      <c r="B53" s="25" t="s">
        <v>162</v>
      </c>
      <c r="C53" s="50">
        <v>2</v>
      </c>
      <c r="D53" s="50">
        <v>2</v>
      </c>
      <c r="E53" s="50">
        <v>2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.75" x14ac:dyDescent="0.25">
      <c r="A54" s="31" t="s">
        <v>135</v>
      </c>
      <c r="B54" s="32" t="s">
        <v>134</v>
      </c>
      <c r="C54" s="49">
        <f>C55</f>
        <v>2018</v>
      </c>
      <c r="D54" s="49">
        <f>D55</f>
        <v>2018</v>
      </c>
      <c r="E54" s="49">
        <f>E55</f>
        <v>2018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.75" x14ac:dyDescent="0.25">
      <c r="A55" s="15" t="s">
        <v>132</v>
      </c>
      <c r="B55" s="25" t="s">
        <v>133</v>
      </c>
      <c r="C55" s="50">
        <v>2018</v>
      </c>
      <c r="D55" s="50">
        <v>2018</v>
      </c>
      <c r="E55" s="50">
        <v>2018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18.75" customHeight="1" x14ac:dyDescent="0.25">
      <c r="A56" s="16" t="s">
        <v>68</v>
      </c>
      <c r="B56" s="23" t="s">
        <v>7</v>
      </c>
      <c r="C56" s="48">
        <f>SUM(C57)</f>
        <v>28082</v>
      </c>
      <c r="D56" s="48">
        <f>SUM(D57)</f>
        <v>30330</v>
      </c>
      <c r="E56" s="48">
        <f>SUM(E57)</f>
        <v>32756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18" customFormat="1" ht="21" customHeight="1" x14ac:dyDescent="0.25">
      <c r="A57" s="31" t="s">
        <v>28</v>
      </c>
      <c r="B57" s="32" t="s">
        <v>3</v>
      </c>
      <c r="C57" s="49">
        <f>C58+C61+C62+C63</f>
        <v>28082</v>
      </c>
      <c r="D57" s="49">
        <f>D58+D61+D62+D63</f>
        <v>30330</v>
      </c>
      <c r="E57" s="49">
        <f>E58+E61+E62+E63</f>
        <v>32756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29" customFormat="1" ht="31.5" x14ac:dyDescent="0.25">
      <c r="A58" s="15" t="s">
        <v>60</v>
      </c>
      <c r="B58" s="25" t="s">
        <v>61</v>
      </c>
      <c r="C58" s="50">
        <v>337</v>
      </c>
      <c r="D58" s="50">
        <v>364</v>
      </c>
      <c r="E58" s="50">
        <v>393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29" customFormat="1" ht="30.75" hidden="1" customHeight="1" x14ac:dyDescent="0.25">
      <c r="A59" s="15" t="s">
        <v>136</v>
      </c>
      <c r="B59" s="25" t="s">
        <v>137</v>
      </c>
      <c r="C59" s="50"/>
      <c r="D59" s="50"/>
      <c r="E59" s="5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idden="1" x14ac:dyDescent="0.25">
      <c r="A60" s="15" t="s">
        <v>78</v>
      </c>
      <c r="B60" s="25" t="s">
        <v>79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x14ac:dyDescent="0.25">
      <c r="A61" s="15" t="s">
        <v>78</v>
      </c>
      <c r="B61" s="25" t="s">
        <v>215</v>
      </c>
      <c r="C61" s="50">
        <v>393</v>
      </c>
      <c r="D61" s="50">
        <v>425</v>
      </c>
      <c r="E61" s="50">
        <v>468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x14ac:dyDescent="0.25">
      <c r="A62" s="15" t="s">
        <v>154</v>
      </c>
      <c r="B62" s="25" t="s">
        <v>155</v>
      </c>
      <c r="C62" s="50">
        <v>27127</v>
      </c>
      <c r="D62" s="50">
        <v>29298</v>
      </c>
      <c r="E62" s="50">
        <v>31445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197</v>
      </c>
      <c r="B63" s="25" t="s">
        <v>198</v>
      </c>
      <c r="C63" s="50">
        <v>225</v>
      </c>
      <c r="D63" s="50">
        <v>243</v>
      </c>
      <c r="E63" s="50">
        <v>450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34" customFormat="1" ht="31.5" x14ac:dyDescent="0.25">
      <c r="A64" s="16" t="s">
        <v>29</v>
      </c>
      <c r="B64" s="23" t="s">
        <v>62</v>
      </c>
      <c r="C64" s="48">
        <f>C65+C67</f>
        <v>4694</v>
      </c>
      <c r="D64" s="48">
        <f>D65+D67</f>
        <v>4694</v>
      </c>
      <c r="E64" s="48">
        <f>E65+E67</f>
        <v>4694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</row>
    <row r="65" spans="1:66" s="18" customFormat="1" x14ac:dyDescent="0.25">
      <c r="A65" s="31" t="s">
        <v>121</v>
      </c>
      <c r="B65" s="32" t="s">
        <v>122</v>
      </c>
      <c r="C65" s="49">
        <f>C66</f>
        <v>4254</v>
      </c>
      <c r="D65" s="49">
        <f>D66</f>
        <v>4254</v>
      </c>
      <c r="E65" s="49">
        <f>E66</f>
        <v>4254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</row>
    <row r="66" spans="1:66" s="29" customFormat="1" ht="31.5" x14ac:dyDescent="0.25">
      <c r="A66" s="15" t="s">
        <v>123</v>
      </c>
      <c r="B66" s="25" t="s">
        <v>124</v>
      </c>
      <c r="C66" s="50">
        <v>4254</v>
      </c>
      <c r="D66" s="50">
        <v>4254</v>
      </c>
      <c r="E66" s="50">
        <v>4254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18" customFormat="1" ht="21" customHeight="1" x14ac:dyDescent="0.25">
      <c r="A67" s="31" t="s">
        <v>65</v>
      </c>
      <c r="B67" s="32" t="s">
        <v>66</v>
      </c>
      <c r="C67" s="49">
        <f>C69+C68</f>
        <v>440</v>
      </c>
      <c r="D67" s="49">
        <f>D69+D68</f>
        <v>440</v>
      </c>
      <c r="E67" s="49">
        <f>E69+E68</f>
        <v>440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</row>
    <row r="68" spans="1:66" s="18" customFormat="1" ht="37.5" customHeight="1" x14ac:dyDescent="0.25">
      <c r="A68" s="15" t="s">
        <v>222</v>
      </c>
      <c r="B68" s="25" t="s">
        <v>223</v>
      </c>
      <c r="C68" s="50">
        <v>320</v>
      </c>
      <c r="D68" s="50">
        <v>320</v>
      </c>
      <c r="E68" s="50">
        <v>320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5" x14ac:dyDescent="0.25">
      <c r="A69" s="15" t="s">
        <v>63</v>
      </c>
      <c r="B69" s="25" t="s">
        <v>64</v>
      </c>
      <c r="C69" s="50">
        <v>120</v>
      </c>
      <c r="D69" s="50">
        <v>120</v>
      </c>
      <c r="E69" s="50">
        <v>120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34" customFormat="1" ht="21" customHeight="1" x14ac:dyDescent="0.25">
      <c r="A70" s="16" t="s">
        <v>30</v>
      </c>
      <c r="B70" s="23" t="s">
        <v>18</v>
      </c>
      <c r="C70" s="48">
        <f>C71+C74</f>
        <v>9401</v>
      </c>
      <c r="D70" s="48">
        <f>D71+D74</f>
        <v>9401</v>
      </c>
      <c r="E70" s="48">
        <f>E71+E74</f>
        <v>9401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</row>
    <row r="71" spans="1:66" s="18" customFormat="1" ht="78.75" x14ac:dyDescent="0.25">
      <c r="A71" s="31" t="s">
        <v>69</v>
      </c>
      <c r="B71" s="32" t="s">
        <v>100</v>
      </c>
      <c r="C71" s="49">
        <f>C72+C73</f>
        <v>4000</v>
      </c>
      <c r="D71" s="49">
        <f>D72+D73</f>
        <v>4000</v>
      </c>
      <c r="E71" s="49">
        <f>E72+E73</f>
        <v>4000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36" customFormat="1" ht="94.5" x14ac:dyDescent="0.25">
      <c r="A72" s="15" t="s">
        <v>67</v>
      </c>
      <c r="B72" s="25" t="s">
        <v>50</v>
      </c>
      <c r="C72" s="50">
        <v>4000</v>
      </c>
      <c r="D72" s="50">
        <v>4000</v>
      </c>
      <c r="E72" s="50">
        <v>4000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</row>
    <row r="73" spans="1:66" s="36" customFormat="1" ht="28.5" hidden="1" customHeight="1" x14ac:dyDescent="0.25">
      <c r="A73" s="15" t="s">
        <v>94</v>
      </c>
      <c r="B73" s="25" t="s">
        <v>95</v>
      </c>
      <c r="C73" s="50"/>
      <c r="D73" s="50"/>
      <c r="E73" s="50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4" customFormat="1" ht="31.5" x14ac:dyDescent="0.25">
      <c r="A74" s="31" t="s">
        <v>38</v>
      </c>
      <c r="B74" s="32" t="s">
        <v>96</v>
      </c>
      <c r="C74" s="49">
        <f>C75+C76+C77</f>
        <v>5401</v>
      </c>
      <c r="D74" s="49">
        <f>D75+D76+D77</f>
        <v>5401</v>
      </c>
      <c r="E74" s="49">
        <f>E75+E76+E77</f>
        <v>5401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</row>
    <row r="75" spans="1:66" s="29" customFormat="1" ht="63" x14ac:dyDescent="0.25">
      <c r="A75" s="15" t="s">
        <v>144</v>
      </c>
      <c r="B75" s="25" t="s">
        <v>145</v>
      </c>
      <c r="C75" s="50">
        <v>4451</v>
      </c>
      <c r="D75" s="50">
        <v>4451</v>
      </c>
      <c r="E75" s="50">
        <v>4451</v>
      </c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</row>
    <row r="76" spans="1:66" s="29" customFormat="1" ht="47.25" x14ac:dyDescent="0.25">
      <c r="A76" s="15" t="s">
        <v>41</v>
      </c>
      <c r="B76" s="25" t="s">
        <v>58</v>
      </c>
      <c r="C76" s="50">
        <v>450</v>
      </c>
      <c r="D76" s="50">
        <v>450</v>
      </c>
      <c r="E76" s="50">
        <v>450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94.5" x14ac:dyDescent="0.25">
      <c r="A77" s="15" t="s">
        <v>152</v>
      </c>
      <c r="B77" s="25" t="s">
        <v>153</v>
      </c>
      <c r="C77" s="50">
        <v>500</v>
      </c>
      <c r="D77" s="50">
        <v>500</v>
      </c>
      <c r="E77" s="50">
        <v>500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18" customHeight="1" x14ac:dyDescent="0.25">
      <c r="A78" s="16" t="s">
        <v>40</v>
      </c>
      <c r="B78" s="23" t="s">
        <v>39</v>
      </c>
      <c r="C78" s="48">
        <f>SUM(C79:C91)</f>
        <v>753</v>
      </c>
      <c r="D78" s="48">
        <f t="shared" ref="D78:E78" si="8">SUM(D79:D91)</f>
        <v>754</v>
      </c>
      <c r="E78" s="48">
        <f t="shared" si="8"/>
        <v>754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84.75" customHeight="1" x14ac:dyDescent="0.25">
      <c r="A79" s="15" t="s">
        <v>224</v>
      </c>
      <c r="B79" s="25" t="s">
        <v>235</v>
      </c>
      <c r="C79" s="50">
        <v>13</v>
      </c>
      <c r="D79" s="50">
        <v>13</v>
      </c>
      <c r="E79" s="50">
        <v>13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5.25" customHeight="1" x14ac:dyDescent="0.25">
      <c r="A80" s="15" t="s">
        <v>225</v>
      </c>
      <c r="B80" s="25" t="s">
        <v>236</v>
      </c>
      <c r="C80" s="50">
        <v>12</v>
      </c>
      <c r="D80" s="50">
        <v>12</v>
      </c>
      <c r="E80" s="50">
        <v>12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" customHeight="1" x14ac:dyDescent="0.25">
      <c r="A81" s="15" t="s">
        <v>252</v>
      </c>
      <c r="B81" s="25" t="s">
        <v>201</v>
      </c>
      <c r="C81" s="50">
        <v>12</v>
      </c>
      <c r="D81" s="50">
        <v>12</v>
      </c>
      <c r="E81" s="50">
        <v>12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78.75" x14ac:dyDescent="0.25">
      <c r="A82" s="15" t="s">
        <v>199</v>
      </c>
      <c r="B82" s="25" t="s">
        <v>202</v>
      </c>
      <c r="C82" s="50">
        <v>28</v>
      </c>
      <c r="D82" s="50">
        <v>28</v>
      </c>
      <c r="E82" s="50">
        <v>28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idden="1" x14ac:dyDescent="0.25">
      <c r="A83" s="15"/>
      <c r="B83" s="25"/>
      <c r="C83" s="50"/>
      <c r="D83" s="50"/>
      <c r="E83" s="50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45.75" hidden="1" customHeight="1" x14ac:dyDescent="0.25">
      <c r="A84" s="15"/>
      <c r="B84" s="25"/>
      <c r="C84" s="50"/>
      <c r="D84" s="50"/>
      <c r="E84" s="50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33" hidden="1" customHeight="1" x14ac:dyDescent="0.25">
      <c r="A85" s="15"/>
      <c r="B85" s="25"/>
      <c r="C85" s="50"/>
      <c r="D85" s="50"/>
      <c r="E85" s="50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39" customHeight="1" x14ac:dyDescent="0.25">
      <c r="A86" s="15" t="s">
        <v>227</v>
      </c>
      <c r="B86" s="25" t="s">
        <v>237</v>
      </c>
      <c r="C86" s="50">
        <v>8</v>
      </c>
      <c r="D86" s="50">
        <v>8</v>
      </c>
      <c r="E86" s="50">
        <v>8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78.75" x14ac:dyDescent="0.25">
      <c r="A87" s="15" t="s">
        <v>204</v>
      </c>
      <c r="B87" s="25" t="s">
        <v>203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63" x14ac:dyDescent="0.25">
      <c r="A88" s="15" t="s">
        <v>228</v>
      </c>
      <c r="B88" s="25" t="s">
        <v>229</v>
      </c>
      <c r="C88" s="50">
        <v>475</v>
      </c>
      <c r="D88" s="50">
        <v>475</v>
      </c>
      <c r="E88" s="50">
        <v>475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63" x14ac:dyDescent="0.25">
      <c r="A89" s="15" t="s">
        <v>230</v>
      </c>
      <c r="B89" s="25" t="s">
        <v>231</v>
      </c>
      <c r="C89" s="50">
        <v>11</v>
      </c>
      <c r="D89" s="50">
        <v>11</v>
      </c>
      <c r="E89" s="50">
        <v>11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82.5" customHeight="1" x14ac:dyDescent="0.25">
      <c r="A90" s="15" t="s">
        <v>226</v>
      </c>
      <c r="B90" s="25" t="s">
        <v>238</v>
      </c>
      <c r="C90" s="50">
        <v>4</v>
      </c>
      <c r="D90" s="50">
        <v>4</v>
      </c>
      <c r="E90" s="50">
        <v>4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94.5" x14ac:dyDescent="0.25">
      <c r="A91" s="15" t="s">
        <v>200</v>
      </c>
      <c r="B91" s="25" t="s">
        <v>205</v>
      </c>
      <c r="C91" s="50">
        <v>180</v>
      </c>
      <c r="D91" s="50">
        <v>181</v>
      </c>
      <c r="E91" s="50">
        <v>181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idden="1" x14ac:dyDescent="0.25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idden="1" x14ac:dyDescent="0.25">
      <c r="A93" s="15"/>
      <c r="B93" s="25"/>
      <c r="C93" s="50"/>
      <c r="D93" s="50"/>
      <c r="E93" s="50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idden="1" x14ac:dyDescent="0.25">
      <c r="A94" s="15"/>
      <c r="B94" s="25"/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29.25" hidden="1" customHeight="1" x14ac:dyDescent="0.25">
      <c r="A95" s="15"/>
      <c r="B95" s="25"/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18" customFormat="1" ht="18.75" hidden="1" customHeight="1" x14ac:dyDescent="0.25">
      <c r="A96" s="16" t="s">
        <v>51</v>
      </c>
      <c r="B96" s="23" t="s">
        <v>52</v>
      </c>
      <c r="C96" s="48">
        <f>C97</f>
        <v>0</v>
      </c>
      <c r="D96" s="48"/>
      <c r="E96" s="48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</row>
    <row r="97" spans="1:66" s="18" customFormat="1" ht="23.25" hidden="1" customHeight="1" x14ac:dyDescent="0.25">
      <c r="A97" s="31" t="s">
        <v>37</v>
      </c>
      <c r="B97" s="32" t="s">
        <v>34</v>
      </c>
      <c r="C97" s="49">
        <f>C98</f>
        <v>0</v>
      </c>
      <c r="D97" s="49"/>
      <c r="E97" s="49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</row>
    <row r="98" spans="1:66" s="29" customFormat="1" ht="24" hidden="1" customHeight="1" x14ac:dyDescent="0.25">
      <c r="A98" s="15" t="s">
        <v>31</v>
      </c>
      <c r="B98" s="25" t="s">
        <v>12</v>
      </c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5" customFormat="1" ht="24.75" customHeight="1" x14ac:dyDescent="0.25">
      <c r="A99" s="58" t="s">
        <v>11</v>
      </c>
      <c r="B99" s="59"/>
      <c r="C99" s="48">
        <f>C10</f>
        <v>498136</v>
      </c>
      <c r="D99" s="48">
        <f>D10</f>
        <v>523182</v>
      </c>
      <c r="E99" s="48">
        <f>E10</f>
        <v>546433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</row>
    <row r="100" spans="1:66" s="5" customFormat="1" ht="20.25" customHeight="1" x14ac:dyDescent="0.25">
      <c r="A100" s="14" t="s">
        <v>32</v>
      </c>
      <c r="B100" s="24" t="s">
        <v>8</v>
      </c>
      <c r="C100" s="48">
        <f>C101</f>
        <v>1044549.3</v>
      </c>
      <c r="D100" s="48">
        <f>D101</f>
        <v>1140854.7999999998</v>
      </c>
      <c r="E100" s="48">
        <f>E101</f>
        <v>918510.10000000009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</row>
    <row r="101" spans="1:66" s="5" customFormat="1" ht="31.5" x14ac:dyDescent="0.25">
      <c r="A101" s="10" t="s">
        <v>33</v>
      </c>
      <c r="B101" s="21" t="s">
        <v>35</v>
      </c>
      <c r="C101" s="49">
        <f>C106+C121+C129+C102+C140+C142</f>
        <v>1044549.3</v>
      </c>
      <c r="D101" s="49">
        <f>D106+D121+D129+D102+D140+D142</f>
        <v>1140854.7999999998</v>
      </c>
      <c r="E101" s="49">
        <f>E106+E121+E129+E102+E140+E142</f>
        <v>918510.10000000009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</row>
    <row r="102" spans="1:66" s="5" customFormat="1" x14ac:dyDescent="0.25">
      <c r="A102" s="10" t="s">
        <v>163</v>
      </c>
      <c r="B102" s="21" t="s">
        <v>146</v>
      </c>
      <c r="C102" s="49">
        <f>C103+C105+C104</f>
        <v>148064.70000000001</v>
      </c>
      <c r="D102" s="49">
        <f t="shared" ref="D102:E102" si="9">D103+D105+D104</f>
        <v>148064.70000000001</v>
      </c>
      <c r="E102" s="49">
        <f t="shared" si="9"/>
        <v>148064.70000000001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</row>
    <row r="103" spans="1:66" s="13" customFormat="1" ht="31.5" x14ac:dyDescent="0.25">
      <c r="A103" s="11" t="s">
        <v>164</v>
      </c>
      <c r="B103" s="22" t="s">
        <v>147</v>
      </c>
      <c r="C103" s="50">
        <v>0</v>
      </c>
      <c r="D103" s="50">
        <v>0</v>
      </c>
      <c r="E103" s="50">
        <v>0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</row>
    <row r="104" spans="1:66" s="13" customFormat="1" ht="31.5" x14ac:dyDescent="0.25">
      <c r="A104" s="11" t="s">
        <v>165</v>
      </c>
      <c r="B104" s="22" t="s">
        <v>127</v>
      </c>
      <c r="C104" s="50">
        <v>0</v>
      </c>
      <c r="D104" s="50">
        <v>0</v>
      </c>
      <c r="E104" s="50">
        <v>0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</row>
    <row r="105" spans="1:66" s="13" customFormat="1" ht="47.25" x14ac:dyDescent="0.25">
      <c r="A105" s="11" t="s">
        <v>209</v>
      </c>
      <c r="B105" s="22" t="s">
        <v>210</v>
      </c>
      <c r="C105" s="50">
        <v>148064.70000000001</v>
      </c>
      <c r="D105" s="50">
        <v>148064.70000000001</v>
      </c>
      <c r="E105" s="50">
        <v>148064.70000000001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</row>
    <row r="106" spans="1:66" s="5" customFormat="1" x14ac:dyDescent="0.25">
      <c r="A106" s="10" t="s">
        <v>166</v>
      </c>
      <c r="B106" s="21" t="s">
        <v>17</v>
      </c>
      <c r="C106" s="51">
        <f>SUM(C107:C120)</f>
        <v>376741.30000000005</v>
      </c>
      <c r="D106" s="51">
        <f>SUM(D107:D120)</f>
        <v>486517.69999999995</v>
      </c>
      <c r="E106" s="51">
        <f>SUM(E107:E120)</f>
        <v>263188.90000000002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110.25" hidden="1" x14ac:dyDescent="0.25">
      <c r="A107" s="11" t="s">
        <v>194</v>
      </c>
      <c r="B107" s="37" t="s">
        <v>195</v>
      </c>
      <c r="C107" s="44"/>
      <c r="D107" s="44"/>
      <c r="E107" s="44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78.75" x14ac:dyDescent="0.25">
      <c r="A108" s="11" t="s">
        <v>192</v>
      </c>
      <c r="B108" s="37" t="s">
        <v>193</v>
      </c>
      <c r="C108" s="44">
        <f>1944.8</f>
        <v>1944.8</v>
      </c>
      <c r="D108" s="44">
        <f>3775.3</f>
        <v>3775.3</v>
      </c>
      <c r="E108" s="44">
        <f>12251.8</f>
        <v>12251.8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47.25" x14ac:dyDescent="0.25">
      <c r="A109" s="11" t="s">
        <v>167</v>
      </c>
      <c r="B109" s="37" t="s">
        <v>148</v>
      </c>
      <c r="C109" s="44">
        <f>1005.4</f>
        <v>1005.4</v>
      </c>
      <c r="D109" s="44">
        <f>1031.2</f>
        <v>1031.2</v>
      </c>
      <c r="E109" s="44">
        <f>1146.4</f>
        <v>1146.4000000000001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 ht="78.75" customHeight="1" x14ac:dyDescent="0.25">
      <c r="A110" s="11" t="s">
        <v>219</v>
      </c>
      <c r="B110" s="37" t="s">
        <v>256</v>
      </c>
      <c r="C110" s="44">
        <f>7856.2</f>
        <v>7856.2</v>
      </c>
      <c r="D110" s="44">
        <f>3137.1</f>
        <v>3137.1</v>
      </c>
      <c r="E110" s="44">
        <v>0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5" customFormat="1" ht="51.75" customHeight="1" x14ac:dyDescent="0.25">
      <c r="A111" s="11" t="s">
        <v>211</v>
      </c>
      <c r="B111" s="37" t="s">
        <v>257</v>
      </c>
      <c r="C111" s="44">
        <f>3169.8</f>
        <v>3169.8</v>
      </c>
      <c r="D111" s="44">
        <f>14085</f>
        <v>14085</v>
      </c>
      <c r="E111" s="44">
        <f>1596.4</f>
        <v>1596.4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</row>
    <row r="112" spans="1:66" s="5" customFormat="1" ht="51.75" customHeight="1" x14ac:dyDescent="0.25">
      <c r="A112" s="11" t="s">
        <v>218</v>
      </c>
      <c r="B112" s="37" t="s">
        <v>220</v>
      </c>
      <c r="C112" s="44">
        <f>75816.8</f>
        <v>75816.800000000003</v>
      </c>
      <c r="D112" s="44">
        <f>306192.7</f>
        <v>306192.7</v>
      </c>
      <c r="E112" s="44">
        <f>69541.4</f>
        <v>69541.399999999994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71.25" customHeight="1" x14ac:dyDescent="0.25">
      <c r="A113" s="11" t="s">
        <v>216</v>
      </c>
      <c r="B113" s="43" t="s">
        <v>217</v>
      </c>
      <c r="C113" s="44">
        <v>16228.3</v>
      </c>
      <c r="D113" s="44">
        <f>15531.3</f>
        <v>15531.3</v>
      </c>
      <c r="E113" s="44">
        <f>15969.2</f>
        <v>15969.2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55.5" customHeight="1" x14ac:dyDescent="0.25">
      <c r="A114" s="11" t="s">
        <v>245</v>
      </c>
      <c r="B114" s="43" t="s">
        <v>244</v>
      </c>
      <c r="C114" s="44">
        <v>0</v>
      </c>
      <c r="D114" s="44">
        <v>0</v>
      </c>
      <c r="E114" s="44">
        <v>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57" customHeight="1" x14ac:dyDescent="0.25">
      <c r="A115" s="11" t="s">
        <v>242</v>
      </c>
      <c r="B115" s="43" t="s">
        <v>243</v>
      </c>
      <c r="C115" s="44">
        <v>0</v>
      </c>
      <c r="D115" s="44">
        <v>1552.7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46" customFormat="1" ht="31.5" x14ac:dyDescent="0.25">
      <c r="A116" s="42" t="s">
        <v>168</v>
      </c>
      <c r="B116" s="43" t="s">
        <v>160</v>
      </c>
      <c r="C116" s="44">
        <f>1193.4</f>
        <v>1193.4000000000001</v>
      </c>
      <c r="D116" s="44">
        <f>663.5</f>
        <v>663.5</v>
      </c>
      <c r="E116" s="44">
        <f>642.9</f>
        <v>642.9</v>
      </c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</row>
    <row r="117" spans="1:66" s="46" customFormat="1" ht="31.5" x14ac:dyDescent="0.25">
      <c r="A117" s="42" t="s">
        <v>169</v>
      </c>
      <c r="B117" s="43" t="s">
        <v>180</v>
      </c>
      <c r="C117" s="44">
        <f>271.8</f>
        <v>271.8</v>
      </c>
      <c r="D117" s="44">
        <f>310.6</f>
        <v>310.60000000000002</v>
      </c>
      <c r="E117" s="44">
        <f>387.6</f>
        <v>387.6</v>
      </c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</row>
    <row r="118" spans="1:66" s="46" customFormat="1" ht="31.5" hidden="1" x14ac:dyDescent="0.25">
      <c r="A118" s="42" t="s">
        <v>170</v>
      </c>
      <c r="B118" s="43" t="s">
        <v>159</v>
      </c>
      <c r="C118" s="44"/>
      <c r="D118" s="44"/>
      <c r="E118" s="44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</row>
    <row r="119" spans="1:66" s="5" customFormat="1" ht="31.5" x14ac:dyDescent="0.25">
      <c r="A119" s="11" t="s">
        <v>171</v>
      </c>
      <c r="B119" s="37" t="s">
        <v>212</v>
      </c>
      <c r="C119" s="44">
        <f>5204.8+640.7</f>
        <v>5845.5</v>
      </c>
      <c r="D119" s="44">
        <f>5204.8+640.7</f>
        <v>5845.5</v>
      </c>
      <c r="E119" s="44">
        <f>5106.1+1190.4</f>
        <v>6296.5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x14ac:dyDescent="0.25">
      <c r="A120" s="11" t="s">
        <v>172</v>
      </c>
      <c r="B120" s="25" t="s">
        <v>128</v>
      </c>
      <c r="C120" s="44">
        <f>2560+5159.8+100000+84815.1+3714.5+1372.5+300+4690+5943.5+2100+51067+1000+340+324.7+22.2</f>
        <v>263409.30000000005</v>
      </c>
      <c r="D120" s="44">
        <f>660+10016+100000+15315.1+3714.5+1372.5+2100+550+340+324.7</f>
        <v>134392.80000000002</v>
      </c>
      <c r="E120" s="44">
        <f>32189.9+100000+15315.1+3714.5+1372.5+2100+340+324.7</f>
        <v>155356.70000000001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x14ac:dyDescent="0.25">
      <c r="A121" s="10" t="s">
        <v>173</v>
      </c>
      <c r="B121" s="21" t="s">
        <v>16</v>
      </c>
      <c r="C121" s="51">
        <f>SUM(C122:C128)</f>
        <v>505754.5</v>
      </c>
      <c r="D121" s="51">
        <f t="shared" ref="D121:E121" si="10">SUM(D122:D128)</f>
        <v>506272.39999999997</v>
      </c>
      <c r="E121" s="51">
        <f t="shared" si="10"/>
        <v>507256.5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13" customFormat="1" ht="31.5" x14ac:dyDescent="0.25">
      <c r="A122" s="11" t="s">
        <v>213</v>
      </c>
      <c r="B122" s="25" t="s">
        <v>70</v>
      </c>
      <c r="C122" s="44">
        <f>534.5+8607.3+10.1+727.9+4755.7+22901.8+27823+415676.7</f>
        <v>481037</v>
      </c>
      <c r="D122" s="44">
        <f>538+8607.3+10.1+727.9+4972.4+22901.8+27823+416019.7</f>
        <v>481600.2</v>
      </c>
      <c r="E122" s="44">
        <f>538.6+8607.3+10.1+727.9+5157.8+22901.8+27823+416019.7</f>
        <v>481786.2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</row>
    <row r="123" spans="1:66" s="13" customFormat="1" ht="63" x14ac:dyDescent="0.25">
      <c r="A123" s="11" t="s">
        <v>174</v>
      </c>
      <c r="B123" s="25" t="s">
        <v>141</v>
      </c>
      <c r="C123" s="44">
        <f>51.4</f>
        <v>51.4</v>
      </c>
      <c r="D123" s="44">
        <f>6.1</f>
        <v>6.1</v>
      </c>
      <c r="E123" s="44">
        <f>5.4</f>
        <v>5.4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</row>
    <row r="124" spans="1:66" s="13" customFormat="1" ht="94.5" hidden="1" x14ac:dyDescent="0.25">
      <c r="A124" s="11" t="s">
        <v>175</v>
      </c>
      <c r="B124" s="25" t="s">
        <v>138</v>
      </c>
      <c r="C124" s="44"/>
      <c r="D124" s="44"/>
      <c r="E124" s="44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</row>
    <row r="125" spans="1:66" s="13" customFormat="1" ht="63" x14ac:dyDescent="0.25">
      <c r="A125" s="15" t="s">
        <v>176</v>
      </c>
      <c r="B125" s="25" t="s">
        <v>156</v>
      </c>
      <c r="C125" s="44">
        <v>0</v>
      </c>
      <c r="D125" s="44">
        <v>0</v>
      </c>
      <c r="E125" s="44">
        <v>800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</row>
    <row r="126" spans="1:66" s="13" customFormat="1" ht="63" x14ac:dyDescent="0.25">
      <c r="A126" s="15" t="s">
        <v>253</v>
      </c>
      <c r="B126" s="25" t="s">
        <v>254</v>
      </c>
      <c r="C126" s="44">
        <v>21022.1</v>
      </c>
      <c r="D126" s="44">
        <v>21022.1</v>
      </c>
      <c r="E126" s="44">
        <v>21022.1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</row>
    <row r="127" spans="1:66" s="13" customFormat="1" ht="31.5" x14ac:dyDescent="0.25">
      <c r="A127" s="15" t="s">
        <v>232</v>
      </c>
      <c r="B127" s="25" t="s">
        <v>239</v>
      </c>
      <c r="C127" s="44">
        <v>3644</v>
      </c>
      <c r="D127" s="44">
        <v>3644</v>
      </c>
      <c r="E127" s="44">
        <v>3642.8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</row>
    <row r="128" spans="1:66" s="13" customFormat="1" ht="31.5" x14ac:dyDescent="0.25">
      <c r="A128" s="15" t="s">
        <v>241</v>
      </c>
      <c r="B128" s="25" t="s">
        <v>240</v>
      </c>
      <c r="C128" s="44">
        <v>0</v>
      </c>
      <c r="D128" s="44">
        <v>0</v>
      </c>
      <c r="E128" s="44">
        <v>0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</row>
    <row r="129" spans="1:66" s="5" customFormat="1" ht="27.75" customHeight="1" x14ac:dyDescent="0.25">
      <c r="A129" s="10" t="s">
        <v>177</v>
      </c>
      <c r="B129" s="21" t="s">
        <v>36</v>
      </c>
      <c r="C129" s="49">
        <f>SUM(C130:C139)</f>
        <v>13988.800000000001</v>
      </c>
      <c r="D129" s="49">
        <f>SUM(D130:D139)</f>
        <v>0</v>
      </c>
      <c r="E129" s="49">
        <f>SUM(E130:E139)</f>
        <v>0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ht="63" x14ac:dyDescent="0.25">
      <c r="A130" s="11" t="s">
        <v>178</v>
      </c>
      <c r="B130" s="25" t="s">
        <v>129</v>
      </c>
      <c r="C130" s="50">
        <v>13884.6</v>
      </c>
      <c r="D130" s="50">
        <v>0</v>
      </c>
      <c r="E130" s="50">
        <v>0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47.25" hidden="1" x14ac:dyDescent="0.25">
      <c r="A131" s="11" t="s">
        <v>74</v>
      </c>
      <c r="B131" s="22" t="s">
        <v>75</v>
      </c>
      <c r="C131" s="50"/>
      <c r="D131" s="50"/>
      <c r="E131" s="50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47.25" hidden="1" x14ac:dyDescent="0.25">
      <c r="A132" s="11" t="s">
        <v>107</v>
      </c>
      <c r="B132" s="22" t="s">
        <v>108</v>
      </c>
      <c r="C132" s="50"/>
      <c r="D132" s="50"/>
      <c r="E132" s="50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78.75" hidden="1" x14ac:dyDescent="0.25">
      <c r="A133" s="11" t="s">
        <v>57</v>
      </c>
      <c r="B133" s="22" t="s">
        <v>59</v>
      </c>
      <c r="C133" s="50"/>
      <c r="D133" s="50"/>
      <c r="E133" s="50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5" customFormat="1" ht="78.75" hidden="1" x14ac:dyDescent="0.25">
      <c r="A134" s="11" t="s">
        <v>72</v>
      </c>
      <c r="B134" s="22" t="s">
        <v>73</v>
      </c>
      <c r="C134" s="50"/>
      <c r="D134" s="50"/>
      <c r="E134" s="50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</row>
    <row r="135" spans="1:66" s="5" customFormat="1" ht="63" hidden="1" x14ac:dyDescent="0.25">
      <c r="A135" s="11" t="s">
        <v>83</v>
      </c>
      <c r="B135" s="22" t="s">
        <v>84</v>
      </c>
      <c r="C135" s="50"/>
      <c r="D135" s="50"/>
      <c r="E135" s="50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</row>
    <row r="136" spans="1:66" s="5" customFormat="1" ht="63" hidden="1" x14ac:dyDescent="0.25">
      <c r="A136" s="11" t="s">
        <v>85</v>
      </c>
      <c r="B136" s="22" t="s">
        <v>86</v>
      </c>
      <c r="C136" s="50"/>
      <c r="D136" s="50"/>
      <c r="E136" s="50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1:66" s="13" customFormat="1" ht="63" hidden="1" x14ac:dyDescent="0.25">
      <c r="A137" s="11" t="s">
        <v>97</v>
      </c>
      <c r="B137" s="37" t="s">
        <v>98</v>
      </c>
      <c r="C137" s="50"/>
      <c r="D137" s="50"/>
      <c r="E137" s="50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31.5" x14ac:dyDescent="0.25">
      <c r="A138" s="11" t="s">
        <v>259</v>
      </c>
      <c r="B138" s="37" t="s">
        <v>258</v>
      </c>
      <c r="C138" s="50">
        <v>104.2</v>
      </c>
      <c r="D138" s="50">
        <v>0</v>
      </c>
      <c r="E138" s="50">
        <v>0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31.5" hidden="1" x14ac:dyDescent="0.25">
      <c r="A139" s="11" t="s">
        <v>179</v>
      </c>
      <c r="B139" s="37" t="s">
        <v>103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5" customFormat="1" ht="31.5" hidden="1" x14ac:dyDescent="0.25">
      <c r="A140" s="10" t="s">
        <v>189</v>
      </c>
      <c r="B140" s="21" t="s">
        <v>140</v>
      </c>
      <c r="C140" s="49">
        <f>C141</f>
        <v>0</v>
      </c>
      <c r="D140" s="49">
        <f>D141</f>
        <v>0</v>
      </c>
      <c r="E140" s="49">
        <f>E141</f>
        <v>0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5" customFormat="1" ht="47.25" hidden="1" x14ac:dyDescent="0.25">
      <c r="A141" s="11" t="s">
        <v>188</v>
      </c>
      <c r="B141" s="25" t="s">
        <v>139</v>
      </c>
      <c r="C141" s="50"/>
      <c r="D141" s="50"/>
      <c r="E141" s="5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31.5" hidden="1" x14ac:dyDescent="0.25">
      <c r="A142" s="10" t="s">
        <v>191</v>
      </c>
      <c r="B142" s="21" t="s">
        <v>158</v>
      </c>
      <c r="C142" s="49">
        <f>C143</f>
        <v>0</v>
      </c>
      <c r="D142" s="49">
        <f>D143</f>
        <v>0</v>
      </c>
      <c r="E142" s="49">
        <f>E143</f>
        <v>0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47.25" hidden="1" x14ac:dyDescent="0.25">
      <c r="A143" s="11" t="s">
        <v>190</v>
      </c>
      <c r="B143" s="25" t="s">
        <v>157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x14ac:dyDescent="0.25">
      <c r="A144" s="58" t="s">
        <v>10</v>
      </c>
      <c r="B144" s="59"/>
      <c r="C144" s="48">
        <f>C100</f>
        <v>1044549.3</v>
      </c>
      <c r="D144" s="48">
        <f>D100</f>
        <v>1140854.7999999998</v>
      </c>
      <c r="E144" s="48">
        <f>E100</f>
        <v>918510.10000000009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27.75" customHeight="1" thickBot="1" x14ac:dyDescent="0.3">
      <c r="A145" s="56" t="s">
        <v>9</v>
      </c>
      <c r="B145" s="57"/>
      <c r="C145" s="52">
        <f>C99+C100</f>
        <v>1542685.3</v>
      </c>
      <c r="D145" s="52">
        <f>D99+D100</f>
        <v>1664036.7999999998</v>
      </c>
      <c r="E145" s="52">
        <f>E99+E100</f>
        <v>1464943.1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</sheetData>
  <mergeCells count="9">
    <mergeCell ref="C1:E1"/>
    <mergeCell ref="C2:E2"/>
    <mergeCell ref="A4:E4"/>
    <mergeCell ref="A145:B145"/>
    <mergeCell ref="A99:B99"/>
    <mergeCell ref="A6:A8"/>
    <mergeCell ref="B6:B8"/>
    <mergeCell ref="A144:B144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2021-11-08T11:36:32Z</cp:lastPrinted>
  <dcterms:created xsi:type="dcterms:W3CDTF">2003-11-13T13:05:02Z</dcterms:created>
  <dcterms:modified xsi:type="dcterms:W3CDTF">2021-12-08T16:35:53Z</dcterms:modified>
</cp:coreProperties>
</file>