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15" windowWidth="19095" windowHeight="11520"/>
  </bookViews>
  <sheets>
    <sheet name="Лист1" sheetId="1" r:id="rId1"/>
  </sheets>
  <calcPr calcId="144525" iterate="1"/>
</workbook>
</file>

<file path=xl/calcChain.xml><?xml version="1.0" encoding="utf-8"?>
<calcChain xmlns="http://schemas.openxmlformats.org/spreadsheetml/2006/main">
  <c r="K156" i="1" l="1"/>
  <c r="A156" i="1"/>
  <c r="D158" i="1" l="1"/>
  <c r="L138" i="1" l="1"/>
  <c r="O12" i="1" l="1"/>
  <c r="N48" i="1" l="1"/>
  <c r="N153" i="1"/>
  <c r="O148" i="1"/>
  <c r="N148" i="1"/>
  <c r="O129" i="1"/>
  <c r="N129" i="1"/>
  <c r="O109" i="1"/>
  <c r="N109" i="1"/>
  <c r="O91" i="1"/>
  <c r="N91" i="1"/>
  <c r="O84" i="1"/>
  <c r="N84" i="1"/>
  <c r="O72" i="1"/>
  <c r="N72" i="1"/>
  <c r="O59" i="1"/>
  <c r="N59" i="1"/>
  <c r="O48" i="1"/>
  <c r="O39" i="1"/>
  <c r="N39" i="1"/>
  <c r="N32" i="1"/>
  <c r="N19" i="1"/>
  <c r="O9" i="1"/>
  <c r="N9" i="1"/>
  <c r="L147" i="1"/>
  <c r="T147" i="1" s="1"/>
  <c r="L128" i="1"/>
  <c r="T128" i="1" s="1"/>
  <c r="L127" i="1"/>
  <c r="S127" i="1" s="1"/>
  <c r="L90" i="1"/>
  <c r="S90" i="1" s="1"/>
  <c r="L89" i="1"/>
  <c r="T89" i="1" s="1"/>
  <c r="L88" i="1"/>
  <c r="L87" i="1"/>
  <c r="L86" i="1"/>
  <c r="L83" i="1"/>
  <c r="S83" i="1" s="1"/>
  <c r="L82" i="1"/>
  <c r="T82" i="1" s="1"/>
  <c r="L81" i="1"/>
  <c r="S81" i="1" s="1"/>
  <c r="L80" i="1"/>
  <c r="T80" i="1" s="1"/>
  <c r="L74" i="1"/>
  <c r="S74" i="1" s="1"/>
  <c r="L75" i="1"/>
  <c r="T75" i="1" s="1"/>
  <c r="L71" i="1"/>
  <c r="T71" i="1" s="1"/>
  <c r="L70" i="1"/>
  <c r="T70" i="1" s="1"/>
  <c r="L69" i="1"/>
  <c r="T69" i="1" s="1"/>
  <c r="L61" i="1"/>
  <c r="T61" i="1" s="1"/>
  <c r="L62" i="1"/>
  <c r="T62" i="1" s="1"/>
  <c r="L63" i="1"/>
  <c r="S63" i="1" s="1"/>
  <c r="L64" i="1"/>
  <c r="T64" i="1" s="1"/>
  <c r="L65" i="1"/>
  <c r="S65" i="1" s="1"/>
  <c r="L58" i="1"/>
  <c r="T58" i="1" s="1"/>
  <c r="L47" i="1"/>
  <c r="T47" i="1" s="1"/>
  <c r="L46" i="1"/>
  <c r="S46" i="1" s="1"/>
  <c r="L45" i="1"/>
  <c r="S45" i="1" s="1"/>
  <c r="L44" i="1"/>
  <c r="S44" i="1" s="1"/>
  <c r="L38" i="1"/>
  <c r="T38" i="1" s="1"/>
  <c r="L18" i="1"/>
  <c r="S18" i="1" s="1"/>
  <c r="L17" i="1"/>
  <c r="T17" i="1" s="1"/>
  <c r="S128" i="1"/>
  <c r="T127" i="1"/>
  <c r="T81" i="1"/>
  <c r="T44" i="1"/>
  <c r="T83" i="1" l="1"/>
  <c r="S62" i="1"/>
  <c r="S64" i="1"/>
  <c r="S69" i="1"/>
  <c r="S47" i="1"/>
  <c r="S38" i="1"/>
  <c r="T45" i="1"/>
  <c r="T65" i="1"/>
  <c r="S82" i="1"/>
  <c r="N156" i="1"/>
  <c r="T90" i="1"/>
  <c r="S80" i="1"/>
  <c r="T74" i="1"/>
  <c r="S75" i="1"/>
  <c r="S70" i="1"/>
  <c r="T63" i="1"/>
  <c r="T46" i="1"/>
  <c r="T18" i="1"/>
  <c r="S147" i="1"/>
  <c r="S89" i="1"/>
  <c r="S71" i="1"/>
  <c r="S61" i="1"/>
  <c r="S58" i="1"/>
  <c r="S17" i="1"/>
  <c r="R153" i="1"/>
  <c r="Q153" i="1"/>
  <c r="P153" i="1"/>
  <c r="M153" i="1"/>
  <c r="L152" i="1"/>
  <c r="L151" i="1"/>
  <c r="L150" i="1"/>
  <c r="R148" i="1"/>
  <c r="Q148" i="1"/>
  <c r="P148" i="1"/>
  <c r="M148" i="1"/>
  <c r="L146" i="1"/>
  <c r="L145" i="1"/>
  <c r="L144" i="1"/>
  <c r="L143" i="1"/>
  <c r="L142" i="1"/>
  <c r="L141" i="1"/>
  <c r="L140" i="1"/>
  <c r="L139" i="1"/>
  <c r="L137" i="1"/>
  <c r="L136" i="1"/>
  <c r="L135" i="1"/>
  <c r="L134" i="1"/>
  <c r="L133" i="1"/>
  <c r="L132" i="1"/>
  <c r="L131" i="1"/>
  <c r="R129" i="1"/>
  <c r="Q129" i="1"/>
  <c r="P129" i="1"/>
  <c r="M129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R109" i="1"/>
  <c r="Q109" i="1"/>
  <c r="P109" i="1"/>
  <c r="M109" i="1"/>
  <c r="L108" i="1"/>
  <c r="L107" i="1"/>
  <c r="L106" i="1"/>
  <c r="L105" i="1"/>
  <c r="L104" i="1"/>
  <c r="L103" i="1"/>
  <c r="L102" i="1"/>
  <c r="S102" i="1" s="1"/>
  <c r="L101" i="1"/>
  <c r="L100" i="1"/>
  <c r="L99" i="1"/>
  <c r="L98" i="1"/>
  <c r="L97" i="1"/>
  <c r="L96" i="1"/>
  <c r="L95" i="1"/>
  <c r="L94" i="1"/>
  <c r="L93" i="1"/>
  <c r="R91" i="1"/>
  <c r="Q91" i="1"/>
  <c r="P91" i="1"/>
  <c r="M91" i="1"/>
  <c r="R84" i="1"/>
  <c r="Q84" i="1"/>
  <c r="P84" i="1"/>
  <c r="M84" i="1"/>
  <c r="L79" i="1"/>
  <c r="L78" i="1"/>
  <c r="L77" i="1"/>
  <c r="L76" i="1"/>
  <c r="R72" i="1"/>
  <c r="Q72" i="1"/>
  <c r="P72" i="1"/>
  <c r="M72" i="1"/>
  <c r="L68" i="1"/>
  <c r="L67" i="1"/>
  <c r="L66" i="1"/>
  <c r="R59" i="1"/>
  <c r="Q59" i="1"/>
  <c r="P59" i="1"/>
  <c r="M59" i="1"/>
  <c r="L57" i="1"/>
  <c r="L56" i="1"/>
  <c r="L55" i="1"/>
  <c r="L54" i="1"/>
  <c r="L53" i="1"/>
  <c r="L52" i="1"/>
  <c r="L51" i="1"/>
  <c r="L50" i="1"/>
  <c r="R48" i="1"/>
  <c r="Q48" i="1"/>
  <c r="P48" i="1"/>
  <c r="M48" i="1"/>
  <c r="L43" i="1"/>
  <c r="L42" i="1"/>
  <c r="L41" i="1"/>
  <c r="R39" i="1"/>
  <c r="Q39" i="1"/>
  <c r="P39" i="1"/>
  <c r="M39" i="1"/>
  <c r="L37" i="1"/>
  <c r="L36" i="1"/>
  <c r="L35" i="1"/>
  <c r="L34" i="1"/>
  <c r="R32" i="1"/>
  <c r="Q32" i="1"/>
  <c r="P32" i="1"/>
  <c r="M32" i="1"/>
  <c r="L31" i="1"/>
  <c r="L30" i="1"/>
  <c r="L29" i="1"/>
  <c r="L28" i="1"/>
  <c r="L27" i="1"/>
  <c r="L26" i="1"/>
  <c r="L25" i="1"/>
  <c r="L24" i="1"/>
  <c r="L23" i="1"/>
  <c r="L22" i="1"/>
  <c r="L21" i="1"/>
  <c r="R19" i="1"/>
  <c r="Q19" i="1"/>
  <c r="P19" i="1"/>
  <c r="M19" i="1"/>
  <c r="L16" i="1"/>
  <c r="L15" i="1"/>
  <c r="L14" i="1"/>
  <c r="L13" i="1"/>
  <c r="L12" i="1"/>
  <c r="L11" i="1"/>
  <c r="R9" i="1"/>
  <c r="Q9" i="1"/>
  <c r="P9" i="1"/>
  <c r="M9" i="1"/>
  <c r="L8" i="1"/>
  <c r="L7" i="1"/>
  <c r="L6" i="1"/>
  <c r="L148" i="1" l="1"/>
  <c r="S148" i="1" s="1"/>
  <c r="S8" i="1"/>
  <c r="T8" i="1"/>
  <c r="S22" i="1"/>
  <c r="T22" i="1"/>
  <c r="S36" i="1"/>
  <c r="T36" i="1"/>
  <c r="T53" i="1"/>
  <c r="S53" i="1"/>
  <c r="T57" i="1"/>
  <c r="S57" i="1"/>
  <c r="S86" i="1"/>
  <c r="T86" i="1"/>
  <c r="S94" i="1"/>
  <c r="T94" i="1"/>
  <c r="S112" i="1"/>
  <c r="T112" i="1"/>
  <c r="S124" i="1"/>
  <c r="T124" i="1"/>
  <c r="S6" i="1"/>
  <c r="T6" i="1"/>
  <c r="S12" i="1"/>
  <c r="T12" i="1"/>
  <c r="S16" i="1"/>
  <c r="T16" i="1"/>
  <c r="S24" i="1"/>
  <c r="T24" i="1"/>
  <c r="S28" i="1"/>
  <c r="T28" i="1"/>
  <c r="S34" i="1"/>
  <c r="T34" i="1"/>
  <c r="T41" i="1"/>
  <c r="S41" i="1"/>
  <c r="T51" i="1"/>
  <c r="S51" i="1"/>
  <c r="T55" i="1"/>
  <c r="S55" i="1"/>
  <c r="T67" i="1"/>
  <c r="S67" i="1"/>
  <c r="S78" i="1"/>
  <c r="T78" i="1"/>
  <c r="S88" i="1"/>
  <c r="T88" i="1"/>
  <c r="S96" i="1"/>
  <c r="T96" i="1"/>
  <c r="S100" i="1"/>
  <c r="T100" i="1"/>
  <c r="S104" i="1"/>
  <c r="T104" i="1"/>
  <c r="S108" i="1"/>
  <c r="T108" i="1"/>
  <c r="S114" i="1"/>
  <c r="T114" i="1"/>
  <c r="S118" i="1"/>
  <c r="T118" i="1"/>
  <c r="S122" i="1"/>
  <c r="T122" i="1"/>
  <c r="S126" i="1"/>
  <c r="T126" i="1"/>
  <c r="S134" i="1"/>
  <c r="T134" i="1"/>
  <c r="S138" i="1"/>
  <c r="T138" i="1"/>
  <c r="S142" i="1"/>
  <c r="T142" i="1"/>
  <c r="S146" i="1"/>
  <c r="T146" i="1"/>
  <c r="S7" i="1"/>
  <c r="T7" i="1"/>
  <c r="T13" i="1"/>
  <c r="S13" i="1"/>
  <c r="T21" i="1"/>
  <c r="S21" i="1"/>
  <c r="T25" i="1"/>
  <c r="S25" i="1"/>
  <c r="T29" i="1"/>
  <c r="S29" i="1"/>
  <c r="S35" i="1"/>
  <c r="T35" i="1"/>
  <c r="S42" i="1"/>
  <c r="T42" i="1"/>
  <c r="S52" i="1"/>
  <c r="T52" i="1"/>
  <c r="S56" i="1"/>
  <c r="T56" i="1"/>
  <c r="S68" i="1"/>
  <c r="T68" i="1"/>
  <c r="T79" i="1"/>
  <c r="S79" i="1"/>
  <c r="T93" i="1"/>
  <c r="S93" i="1"/>
  <c r="S97" i="1"/>
  <c r="T97" i="1"/>
  <c r="T101" i="1"/>
  <c r="S101" i="1"/>
  <c r="S105" i="1"/>
  <c r="T105" i="1"/>
  <c r="T111" i="1"/>
  <c r="S111" i="1"/>
  <c r="T115" i="1"/>
  <c r="S115" i="1"/>
  <c r="T119" i="1"/>
  <c r="S119" i="1"/>
  <c r="T123" i="1"/>
  <c r="S123" i="1"/>
  <c r="T131" i="1"/>
  <c r="S131" i="1"/>
  <c r="T135" i="1"/>
  <c r="S135" i="1"/>
  <c r="T139" i="1"/>
  <c r="S139" i="1"/>
  <c r="T143" i="1"/>
  <c r="S143" i="1"/>
  <c r="S150" i="1"/>
  <c r="T150" i="1"/>
  <c r="S14" i="1"/>
  <c r="T14" i="1"/>
  <c r="S26" i="1"/>
  <c r="T26" i="1"/>
  <c r="S30" i="1"/>
  <c r="T30" i="1"/>
  <c r="T43" i="1"/>
  <c r="S43" i="1"/>
  <c r="S76" i="1"/>
  <c r="T76" i="1"/>
  <c r="S98" i="1"/>
  <c r="T98" i="1"/>
  <c r="T102" i="1"/>
  <c r="S106" i="1"/>
  <c r="T106" i="1"/>
  <c r="S116" i="1"/>
  <c r="T116" i="1"/>
  <c r="S120" i="1"/>
  <c r="T120" i="1"/>
  <c r="S132" i="1"/>
  <c r="T132" i="1"/>
  <c r="S136" i="1"/>
  <c r="T136" i="1"/>
  <c r="S140" i="1"/>
  <c r="T140" i="1"/>
  <c r="S144" i="1"/>
  <c r="T144" i="1"/>
  <c r="T151" i="1"/>
  <c r="S151" i="1"/>
  <c r="T11" i="1"/>
  <c r="S11" i="1"/>
  <c r="T15" i="1"/>
  <c r="S15" i="1"/>
  <c r="T23" i="1"/>
  <c r="S23" i="1"/>
  <c r="T27" i="1"/>
  <c r="S27" i="1"/>
  <c r="T31" i="1"/>
  <c r="S31" i="1"/>
  <c r="T37" i="1"/>
  <c r="S37" i="1"/>
  <c r="S50" i="1"/>
  <c r="T50" i="1"/>
  <c r="S54" i="1"/>
  <c r="T54" i="1"/>
  <c r="S66" i="1"/>
  <c r="T66" i="1"/>
  <c r="T77" i="1"/>
  <c r="S77" i="1"/>
  <c r="S87" i="1"/>
  <c r="T87" i="1"/>
  <c r="T95" i="1"/>
  <c r="S95" i="1"/>
  <c r="T99" i="1"/>
  <c r="S99" i="1"/>
  <c r="T103" i="1"/>
  <c r="S103" i="1"/>
  <c r="S107" i="1"/>
  <c r="T107" i="1"/>
  <c r="T113" i="1"/>
  <c r="S113" i="1"/>
  <c r="T117" i="1"/>
  <c r="S117" i="1"/>
  <c r="T121" i="1"/>
  <c r="S121" i="1"/>
  <c r="T125" i="1"/>
  <c r="S125" i="1"/>
  <c r="T133" i="1"/>
  <c r="S133" i="1"/>
  <c r="T137" i="1"/>
  <c r="S137" i="1"/>
  <c r="T141" i="1"/>
  <c r="S141" i="1"/>
  <c r="T145" i="1"/>
  <c r="S145" i="1"/>
  <c r="S152" i="1"/>
  <c r="T152" i="1"/>
  <c r="L153" i="1"/>
  <c r="S153" i="1" s="1"/>
  <c r="L72" i="1"/>
  <c r="T72" i="1" s="1"/>
  <c r="R155" i="1"/>
  <c r="P156" i="1"/>
  <c r="M155" i="1"/>
  <c r="L19" i="1"/>
  <c r="T19" i="1" s="1"/>
  <c r="L32" i="1"/>
  <c r="T32" i="1" s="1"/>
  <c r="L48" i="1"/>
  <c r="L91" i="1"/>
  <c r="T91" i="1" s="1"/>
  <c r="L109" i="1"/>
  <c r="S109" i="1" s="1"/>
  <c r="Q155" i="1"/>
  <c r="Q156" i="1"/>
  <c r="P155" i="1"/>
  <c r="M156" i="1"/>
  <c r="L9" i="1"/>
  <c r="T9" i="1" s="1"/>
  <c r="R156" i="1"/>
  <c r="L84" i="1"/>
  <c r="S84" i="1" s="1"/>
  <c r="L59" i="1"/>
  <c r="L129" i="1"/>
  <c r="L39" i="1"/>
  <c r="S39" i="1" s="1"/>
  <c r="D152" i="1"/>
  <c r="D151" i="1"/>
  <c r="D150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88" i="1"/>
  <c r="D87" i="1"/>
  <c r="D86" i="1"/>
  <c r="D79" i="1"/>
  <c r="D78" i="1"/>
  <c r="D77" i="1"/>
  <c r="D76" i="1"/>
  <c r="D68" i="1"/>
  <c r="D67" i="1"/>
  <c r="D66" i="1"/>
  <c r="D57" i="1"/>
  <c r="D56" i="1"/>
  <c r="D55" i="1"/>
  <c r="D54" i="1"/>
  <c r="D53" i="1"/>
  <c r="D52" i="1"/>
  <c r="D51" i="1"/>
  <c r="D50" i="1"/>
  <c r="D43" i="1"/>
  <c r="D42" i="1"/>
  <c r="D41" i="1"/>
  <c r="D37" i="1"/>
  <c r="D36" i="1"/>
  <c r="D35" i="1"/>
  <c r="D34" i="1"/>
  <c r="D31" i="1"/>
  <c r="D30" i="1"/>
  <c r="D29" i="1"/>
  <c r="D28" i="1"/>
  <c r="D27" i="1"/>
  <c r="D26" i="1"/>
  <c r="D25" i="1"/>
  <c r="D24" i="1"/>
  <c r="D23" i="1"/>
  <c r="D22" i="1"/>
  <c r="D21" i="1"/>
  <c r="D16" i="1"/>
  <c r="D15" i="1"/>
  <c r="D14" i="1"/>
  <c r="D13" i="1"/>
  <c r="D12" i="1"/>
  <c r="D11" i="1"/>
  <c r="D8" i="1"/>
  <c r="D7" i="1"/>
  <c r="D6" i="1"/>
  <c r="H153" i="1"/>
  <c r="G153" i="1"/>
  <c r="F153" i="1"/>
  <c r="E153" i="1"/>
  <c r="G148" i="1"/>
  <c r="F148" i="1"/>
  <c r="E148" i="1"/>
  <c r="H148" i="1"/>
  <c r="G129" i="1"/>
  <c r="F129" i="1"/>
  <c r="E129" i="1"/>
  <c r="H129" i="1"/>
  <c r="G109" i="1"/>
  <c r="F109" i="1"/>
  <c r="E109" i="1"/>
  <c r="H109" i="1"/>
  <c r="G91" i="1"/>
  <c r="F91" i="1"/>
  <c r="E91" i="1"/>
  <c r="H91" i="1"/>
  <c r="G84" i="1"/>
  <c r="F84" i="1"/>
  <c r="E84" i="1"/>
  <c r="H84" i="1"/>
  <c r="G72" i="1"/>
  <c r="F72" i="1"/>
  <c r="E72" i="1"/>
  <c r="H72" i="1"/>
  <c r="G59" i="1"/>
  <c r="F59" i="1"/>
  <c r="E59" i="1"/>
  <c r="G48" i="1"/>
  <c r="F48" i="1"/>
  <c r="E48" i="1"/>
  <c r="G39" i="1"/>
  <c r="F39" i="1"/>
  <c r="E39" i="1"/>
  <c r="G32" i="1"/>
  <c r="F32" i="1"/>
  <c r="E32" i="1"/>
  <c r="G19" i="1"/>
  <c r="F19" i="1"/>
  <c r="E19" i="1"/>
  <c r="G9" i="1"/>
  <c r="F9" i="1"/>
  <c r="E9" i="1"/>
  <c r="H59" i="1"/>
  <c r="H48" i="1"/>
  <c r="H39" i="1"/>
  <c r="H32" i="1"/>
  <c r="H19" i="1"/>
  <c r="H9" i="1"/>
  <c r="T129" i="1" l="1"/>
  <c r="S59" i="1"/>
  <c r="S48" i="1"/>
  <c r="T153" i="1"/>
  <c r="S19" i="1"/>
  <c r="T148" i="1"/>
  <c r="T59" i="1"/>
  <c r="S72" i="1"/>
  <c r="S91" i="1"/>
  <c r="T84" i="1"/>
  <c r="S32" i="1"/>
  <c r="S129" i="1"/>
  <c r="T109" i="1"/>
  <c r="S9" i="1"/>
  <c r="T39" i="1"/>
  <c r="T48" i="1"/>
  <c r="L155" i="1"/>
  <c r="L156" i="1"/>
  <c r="D84" i="1"/>
  <c r="J84" i="1" s="1"/>
  <c r="D153" i="1"/>
  <c r="I153" i="1" s="1"/>
  <c r="D9" i="1"/>
  <c r="I9" i="1" s="1"/>
  <c r="D19" i="1"/>
  <c r="J19" i="1" s="1"/>
  <c r="D39" i="1"/>
  <c r="J39" i="1" s="1"/>
  <c r="D48" i="1"/>
  <c r="D91" i="1"/>
  <c r="I91" i="1" s="1"/>
  <c r="D109" i="1"/>
  <c r="J109" i="1" s="1"/>
  <c r="G156" i="1"/>
  <c r="D32" i="1"/>
  <c r="J32" i="1" s="1"/>
  <c r="D129" i="1"/>
  <c r="D148" i="1"/>
  <c r="I148" i="1" s="1"/>
  <c r="F156" i="1"/>
  <c r="H156" i="1"/>
  <c r="D59" i="1"/>
  <c r="J59" i="1" s="1"/>
  <c r="D72" i="1"/>
  <c r="E156" i="1"/>
  <c r="J152" i="1"/>
  <c r="J151" i="1"/>
  <c r="J150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0" i="1"/>
  <c r="J89" i="1"/>
  <c r="J88" i="1"/>
  <c r="J87" i="1"/>
  <c r="J86" i="1"/>
  <c r="J83" i="1"/>
  <c r="J82" i="1"/>
  <c r="J81" i="1"/>
  <c r="J80" i="1"/>
  <c r="J79" i="1"/>
  <c r="J78" i="1"/>
  <c r="J77" i="1"/>
  <c r="J76" i="1"/>
  <c r="J75" i="1"/>
  <c r="J74" i="1"/>
  <c r="J71" i="1"/>
  <c r="J70" i="1"/>
  <c r="J69" i="1"/>
  <c r="J68" i="1"/>
  <c r="J67" i="1"/>
  <c r="J66" i="1"/>
  <c r="J65" i="1"/>
  <c r="J64" i="1"/>
  <c r="J63" i="1"/>
  <c r="J62" i="1"/>
  <c r="J61" i="1"/>
  <c r="J58" i="1"/>
  <c r="J57" i="1"/>
  <c r="J56" i="1"/>
  <c r="J55" i="1"/>
  <c r="J54" i="1"/>
  <c r="J53" i="1"/>
  <c r="J52" i="1"/>
  <c r="J51" i="1"/>
  <c r="J50" i="1"/>
  <c r="J47" i="1"/>
  <c r="J46" i="1"/>
  <c r="J45" i="1"/>
  <c r="J44" i="1"/>
  <c r="J43" i="1"/>
  <c r="J42" i="1"/>
  <c r="J41" i="1"/>
  <c r="J38" i="1"/>
  <c r="J37" i="1"/>
  <c r="J36" i="1"/>
  <c r="J35" i="1"/>
  <c r="J34" i="1"/>
  <c r="J31" i="1"/>
  <c r="J30" i="1"/>
  <c r="J29" i="1"/>
  <c r="J28" i="1"/>
  <c r="J27" i="1"/>
  <c r="J26" i="1"/>
  <c r="J25" i="1"/>
  <c r="J24" i="1"/>
  <c r="J23" i="1"/>
  <c r="J22" i="1"/>
  <c r="J21" i="1"/>
  <c r="J18" i="1"/>
  <c r="J17" i="1"/>
  <c r="J16" i="1"/>
  <c r="J15" i="1"/>
  <c r="J14" i="1"/>
  <c r="J13" i="1"/>
  <c r="J12" i="1"/>
  <c r="J11" i="1"/>
  <c r="J8" i="1"/>
  <c r="J7" i="1"/>
  <c r="J6" i="1"/>
  <c r="I152" i="1"/>
  <c r="I151" i="1"/>
  <c r="I150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0" i="1"/>
  <c r="I89" i="1"/>
  <c r="I88" i="1"/>
  <c r="I87" i="1"/>
  <c r="I86" i="1"/>
  <c r="I83" i="1"/>
  <c r="I82" i="1"/>
  <c r="I81" i="1"/>
  <c r="I80" i="1"/>
  <c r="I79" i="1"/>
  <c r="I78" i="1"/>
  <c r="I77" i="1"/>
  <c r="I76" i="1"/>
  <c r="I75" i="1"/>
  <c r="I74" i="1"/>
  <c r="I71" i="1"/>
  <c r="I70" i="1"/>
  <c r="I69" i="1"/>
  <c r="I68" i="1"/>
  <c r="I67" i="1"/>
  <c r="I66" i="1"/>
  <c r="I65" i="1"/>
  <c r="I64" i="1"/>
  <c r="I63" i="1"/>
  <c r="I62" i="1"/>
  <c r="I61" i="1"/>
  <c r="I58" i="1"/>
  <c r="I57" i="1"/>
  <c r="I56" i="1"/>
  <c r="I55" i="1"/>
  <c r="I54" i="1"/>
  <c r="I53" i="1"/>
  <c r="I52" i="1"/>
  <c r="I51" i="1"/>
  <c r="I50" i="1"/>
  <c r="I47" i="1"/>
  <c r="I46" i="1"/>
  <c r="I45" i="1"/>
  <c r="I44" i="1"/>
  <c r="I43" i="1"/>
  <c r="I42" i="1"/>
  <c r="I41" i="1"/>
  <c r="I38" i="1"/>
  <c r="I37" i="1"/>
  <c r="I36" i="1"/>
  <c r="I35" i="1"/>
  <c r="I34" i="1"/>
  <c r="I31" i="1"/>
  <c r="I30" i="1"/>
  <c r="I29" i="1"/>
  <c r="I28" i="1"/>
  <c r="I27" i="1"/>
  <c r="I26" i="1"/>
  <c r="I25" i="1"/>
  <c r="I24" i="1"/>
  <c r="I23" i="1"/>
  <c r="I22" i="1"/>
  <c r="I21" i="1"/>
  <c r="I18" i="1"/>
  <c r="I17" i="1"/>
  <c r="I16" i="1"/>
  <c r="I15" i="1"/>
  <c r="I14" i="1"/>
  <c r="I13" i="1"/>
  <c r="I12" i="1"/>
  <c r="I11" i="1"/>
  <c r="I8" i="1"/>
  <c r="I7" i="1"/>
  <c r="I6" i="1"/>
  <c r="H154" i="1"/>
  <c r="G154" i="1"/>
  <c r="F154" i="1"/>
  <c r="E154" i="1"/>
  <c r="H149" i="1"/>
  <c r="G149" i="1"/>
  <c r="F149" i="1"/>
  <c r="E149" i="1"/>
  <c r="H130" i="1"/>
  <c r="G130" i="1"/>
  <c r="F130" i="1"/>
  <c r="E130" i="1"/>
  <c r="H110" i="1"/>
  <c r="G110" i="1"/>
  <c r="F110" i="1"/>
  <c r="E110" i="1"/>
  <c r="H92" i="1"/>
  <c r="G92" i="1"/>
  <c r="F92" i="1"/>
  <c r="E92" i="1"/>
  <c r="H85" i="1"/>
  <c r="G85" i="1"/>
  <c r="F85" i="1"/>
  <c r="E85" i="1"/>
  <c r="D85" i="1"/>
  <c r="H73" i="1"/>
  <c r="G73" i="1"/>
  <c r="F73" i="1"/>
  <c r="E73" i="1"/>
  <c r="H60" i="1"/>
  <c r="G60" i="1"/>
  <c r="F60" i="1"/>
  <c r="E60" i="1"/>
  <c r="H49" i="1"/>
  <c r="G49" i="1"/>
  <c r="F49" i="1"/>
  <c r="E49" i="1"/>
  <c r="H40" i="1"/>
  <c r="G40" i="1"/>
  <c r="F40" i="1"/>
  <c r="E40" i="1"/>
  <c r="H33" i="1"/>
  <c r="G33" i="1"/>
  <c r="F33" i="1"/>
  <c r="E33" i="1"/>
  <c r="H20" i="1"/>
  <c r="G20" i="1"/>
  <c r="F20" i="1"/>
  <c r="E20" i="1"/>
  <c r="H10" i="1"/>
  <c r="G10" i="1"/>
  <c r="F10" i="1"/>
  <c r="E10" i="1"/>
  <c r="D10" i="1"/>
  <c r="D60" i="1"/>
  <c r="D73" i="1"/>
  <c r="D92" i="1"/>
  <c r="D110" i="1"/>
  <c r="D149" i="1"/>
  <c r="D33" i="1"/>
  <c r="D154" i="1"/>
  <c r="D130" i="1"/>
  <c r="D40" i="1"/>
  <c r="D20" i="1"/>
  <c r="D49" i="1"/>
  <c r="T155" i="1" l="1"/>
  <c r="T156" i="1"/>
  <c r="S156" i="1"/>
  <c r="S155" i="1"/>
  <c r="J154" i="1"/>
  <c r="I33" i="1"/>
  <c r="J10" i="1"/>
  <c r="I109" i="1"/>
  <c r="I19" i="1"/>
  <c r="I84" i="1"/>
  <c r="J91" i="1"/>
  <c r="J153" i="1"/>
  <c r="J40" i="1"/>
  <c r="J33" i="1"/>
  <c r="D156" i="1"/>
  <c r="J156" i="1" s="1"/>
  <c r="J48" i="1"/>
  <c r="I32" i="1"/>
  <c r="J9" i="1"/>
  <c r="I48" i="1"/>
  <c r="I39" i="1"/>
  <c r="I72" i="1"/>
  <c r="J129" i="1"/>
  <c r="J49" i="1"/>
  <c r="I40" i="1"/>
  <c r="I73" i="1"/>
  <c r="I59" i="1"/>
  <c r="I129" i="1"/>
  <c r="I154" i="1"/>
  <c r="I130" i="1"/>
  <c r="J72" i="1"/>
  <c r="J148" i="1"/>
  <c r="I110" i="1"/>
  <c r="J92" i="1"/>
  <c r="I92" i="1"/>
  <c r="I20" i="1"/>
  <c r="I10" i="1"/>
  <c r="I149" i="1"/>
  <c r="J149" i="1"/>
  <c r="J130" i="1"/>
  <c r="J110" i="1"/>
  <c r="I85" i="1"/>
  <c r="J85" i="1"/>
  <c r="J73" i="1"/>
  <c r="H155" i="1"/>
  <c r="J60" i="1"/>
  <c r="I60" i="1"/>
  <c r="I49" i="1"/>
  <c r="F155" i="1"/>
  <c r="G155" i="1"/>
  <c r="D155" i="1"/>
  <c r="J20" i="1"/>
  <c r="E155" i="1"/>
  <c r="I156" i="1" l="1"/>
  <c r="D157" i="1"/>
  <c r="J155" i="1"/>
  <c r="I155" i="1"/>
  <c r="O32" i="1"/>
  <c r="O19" i="1"/>
  <c r="O156" i="1" s="1"/>
</calcChain>
</file>

<file path=xl/sharedStrings.xml><?xml version="1.0" encoding="utf-8"?>
<sst xmlns="http://schemas.openxmlformats.org/spreadsheetml/2006/main" count="294" uniqueCount="207">
  <si>
    <t>Название  проекта</t>
  </si>
  <si>
    <t>Судское сельское поселение</t>
  </si>
  <si>
    <t xml:space="preserve">Приобретение и установка спортивных тренажеров и навеса под спортивные тренажеры в п. Суда </t>
  </si>
  <si>
    <t>Спил  деревьев  в Судском сельском поселении</t>
  </si>
  <si>
    <t>Тоншаловское сельское поселение</t>
  </si>
  <si>
    <t>Зона семейного отдыха ул.Лесная п.Тоншалово</t>
  </si>
  <si>
    <t>Оборудование спортивной зоны ул.Весенняя п.Тоншалово</t>
  </si>
  <si>
    <t>Разработка проектно-сметной документации по строительству газопровордов по ул.Мелиораторов и ул.Весенней в п.Тоншалово</t>
  </si>
  <si>
    <t>сельское поселение Уломское</t>
  </si>
  <si>
    <t>Площадка отдыха во дворе дома № 3 по ул.Ленина в д.Коротово</t>
  </si>
  <si>
    <t>Благоустройство спортивно-развлекательной площадки во дворе домов №№ 20, 21 ул.Ленина в д.Коротово</t>
  </si>
  <si>
    <t xml:space="preserve">Благоустройство площадки отдыха в д.Коротово, находящегося между домами по  ул.Ленина 17,18,19  </t>
  </si>
  <si>
    <t>Спортивно-развлекательная площадка "Пятачок"</t>
  </si>
  <si>
    <t>Изтоговление и установка контейнерных площадок в д.Улома, д.Заречье и на кладбище в д.Рыжково</t>
  </si>
  <si>
    <t>Изтоговление и установка контейнерных площадок в п.Сосновка по ул.Полевая</t>
  </si>
  <si>
    <t>Изтоговление и установка контейнерных площадок в п.Сосновка по ул.Гагарина</t>
  </si>
  <si>
    <t>Изтоговление и установка контейнерных площадок в п.Сосновка по ул.Дачная</t>
  </si>
  <si>
    <t>Изтоговление и установка контейнерных площадок в п.Сосновка по ул.Панфиловская</t>
  </si>
  <si>
    <t>Изтоговление и установка контейнерных площадок в п.Сосновка по ул.Глухова</t>
  </si>
  <si>
    <t>Изтоговление и установка контейнерных площадок в п.Сосновка по ул.Советская</t>
  </si>
  <si>
    <t>Спортивная площадка "До 16-ти и старше"</t>
  </si>
  <si>
    <t>Детская игровая площадка "Кораблик"</t>
  </si>
  <si>
    <t>Детская площадка "Городок детства" д.Ваньгино</t>
  </si>
  <si>
    <t>Устройство уличного освещения в д.Доронино</t>
  </si>
  <si>
    <t>Обустройство обелиска д.Шалимово</t>
  </si>
  <si>
    <t>Спил аварийных деревьев</t>
  </si>
  <si>
    <t>Детская площадка в деревне Городище</t>
  </si>
  <si>
    <t>Обустройство контейнерной площадки д.Жаворонково</t>
  </si>
  <si>
    <t>Обустройство контейнерной площадки д.Починок</t>
  </si>
  <si>
    <t>Чистка пожарного водоема д.Аксеново</t>
  </si>
  <si>
    <t>Нелазское сельское поселение</t>
  </si>
  <si>
    <t>Благоустройство подходов к подъездам дома № 1 ул.Центральная д.Шулма</t>
  </si>
  <si>
    <t>Благоустройство подходов к подъездам дома № 4 ул.Центральная д.Шулма</t>
  </si>
  <si>
    <t>Благоустройство подходов к подъездам дома № 8 ул.Центральная д.Шулма</t>
  </si>
  <si>
    <t>Благоустройство подходов к подъездам дома № 7 ул.Центральная д.Шулма</t>
  </si>
  <si>
    <t>Организация безопасного подхода к подъезду многоквартирного дома д.Шулма ул.Центральная, д.5</t>
  </si>
  <si>
    <t>Благоустройство д.Конятино</t>
  </si>
  <si>
    <t>Благоустройство д.Малая Новинка</t>
  </si>
  <si>
    <t>Благоустройство д.Музга</t>
  </si>
  <si>
    <t>Благоустройство с.Мякса</t>
  </si>
  <si>
    <t>Благоустроство д.Новинка</t>
  </si>
  <si>
    <t>Благоустройство д.Усищево</t>
  </si>
  <si>
    <t>Благоустройство д.Лукинское</t>
  </si>
  <si>
    <t>Устройство линии уличного освещения по ул.Дзержинского в п.Андогский</t>
  </si>
  <si>
    <t>Ремонт мемориального панно и благоустройство территории памятника неизвестному солдату в п.Андогский</t>
  </si>
  <si>
    <t>Приобретение контейнеров для сбора ТКО, изготовление и установка контейнерных площадок в д.Шулма, д.Рогач, д.Крутец, д.Плешаново, д.Карманица</t>
  </si>
  <si>
    <t>Ремонт пешеходной дорожки в д.Шулма от дороги по ул.Центральная по пришкольной площади</t>
  </si>
  <si>
    <t>Ирдоматское сельское поселение</t>
  </si>
  <si>
    <t>Уличное освещение по ул.Южная в д.Борисово</t>
  </si>
  <si>
    <t>Уличное освещение по ул.Березовая в д.Ирдоматка</t>
  </si>
  <si>
    <t>Уличное освещение по ул.Новая в д.Ирдоматка</t>
  </si>
  <si>
    <t>Уличное освещение по ул.Парковая в д.Ирдоматка</t>
  </si>
  <si>
    <t>Уличное освещение по ул.Ромашковая в д.Ирдоматка</t>
  </si>
  <si>
    <t>"Светлые улицы" по ул.Румянцева, ул.Центральная и ул.Западная  в д.Нова</t>
  </si>
  <si>
    <t>Муниципальное образование Воскресенское</t>
  </si>
  <si>
    <t>Организация озеленения улицы Советская села Воскресенское цветочно-декоративным оформлением</t>
  </si>
  <si>
    <t>Уличное освещение по ул.Речная в д.Нова</t>
  </si>
  <si>
    <t>Яргомжское сельское поселение</t>
  </si>
  <si>
    <t>Спортивная площадка "Народная"</t>
  </si>
  <si>
    <t>Обустройство контейнерной площадки д.Фоминское</t>
  </si>
  <si>
    <t>Детская игровая площадка "Островок детства"</t>
  </si>
  <si>
    <t>Оборудование зон семейного отдыха в с.Носовское</t>
  </si>
  <si>
    <t>областная субсидия</t>
  </si>
  <si>
    <t>местный бюджет</t>
  </si>
  <si>
    <t>пожертвования</t>
  </si>
  <si>
    <t>стоимость проекта</t>
  </si>
  <si>
    <t>ФЛ</t>
  </si>
  <si>
    <t>ЮЛ, ИП</t>
  </si>
  <si>
    <t>Детская площадка на ул.Лесная в д.Ирдоматка</t>
  </si>
  <si>
    <t>Обустройство детской площадки в п.Малечкино</t>
  </si>
  <si>
    <t>Организация дополнительного освещения улицы Молодежной в поселке Малечкино</t>
  </si>
  <si>
    <t>Малечкинское сельское поселение</t>
  </si>
  <si>
    <t>Пошив русских инародных костюмов для хореографических коллективов МУК "Малечкинское СКО"</t>
  </si>
  <si>
    <t>Обустройство контейнерной площадки в д.Дементьево Малечкинского сельского поселения</t>
  </si>
  <si>
    <t>Обустройство спортивного зала МУК "Малечкинкое СКО"</t>
  </si>
  <si>
    <t>Уличное освещение по ул.Звездная и ул.Октябрьская в д.Ирдоматка</t>
  </si>
  <si>
    <t>Пожарный водоем в д.Вощажниково</t>
  </si>
  <si>
    <t>Изготовление и установка контейнерной площадки в п.Суда ул.Строительная Судского сельского поселения</t>
  </si>
  <si>
    <t>Изготовление и установка контейнерной площадки в д. Малая Дора Судского сельского поселения</t>
  </si>
  <si>
    <t>Строительство пожарного  водоема на ул. Железнодорожная п. Суда  Судского сельского поселения</t>
  </si>
  <si>
    <t>Текущий ремонт памятника участникам ВОВ в д. Большая Дора Судского сельского поселения</t>
  </si>
  <si>
    <t>Приобретение и установка оборудования для сквера в д. Большая Дора Судского сельского поселения</t>
  </si>
  <si>
    <t>Изготовление и установка мемориальных плит участникам ВОВ п. Суда Судского сельского поселения</t>
  </si>
  <si>
    <t>Детская  площадка в д.Борисово</t>
  </si>
  <si>
    <t>Климовское сельское поселение</t>
  </si>
  <si>
    <t>Тренажеры для занятия спортом в д.Климовское</t>
  </si>
  <si>
    <t>Обустройство контейнерных площадок в Климовском сельском поселении</t>
  </si>
  <si>
    <t>Детская площадка в д.Климовское</t>
  </si>
  <si>
    <t>Освещение хоккейного корта в д.Климовское</t>
  </si>
  <si>
    <t>Приобретение скамеек в сквер у Дома Культуры в п.Малечкино</t>
  </si>
  <si>
    <t>Приобретение новогодней ели</t>
  </si>
  <si>
    <t>Устройство водоотведения на ул.Центральной д.Вичелово</t>
  </si>
  <si>
    <t>Контейнерная площадка д.Ваньгино</t>
  </si>
  <si>
    <t>Обустройство контейнерной площадки д.Доронино</t>
  </si>
  <si>
    <t>Уличное освещение д.Воронино ул.Пилотов и ул.Лобановская</t>
  </si>
  <si>
    <t>Благоустройство территории памятника Победы в д.Харламовская</t>
  </si>
  <si>
    <t>Спортивно-развлекательная площадка  в д.Искра</t>
  </si>
  <si>
    <t>Уличное освещение на ул.Школьная, ул.Набережная с.Яганово</t>
  </si>
  <si>
    <t>Уличное освещение на ул.Центральная с.Яганово</t>
  </si>
  <si>
    <t>Обустройство спуска к роднику в с.Яганово</t>
  </si>
  <si>
    <t>Ягановское сельское поселение</t>
  </si>
  <si>
    <t>Благоустройство пожарных водоемов в д.Большой Двор, д.Еврасово, д.Искра</t>
  </si>
  <si>
    <t>Благоустройство пожарного водоема в д.Тыново</t>
  </si>
  <si>
    <t>Организация благоустройства территории поселения: освещение улиц  в д.Литвиново</t>
  </si>
  <si>
    <t>Объект малой архитектурной формы: укладка дорожки к мемориальной стеле памяти воинам-землякам, погибшим при защите Отечества в период Великой Отечественной войны</t>
  </si>
  <si>
    <t>Организация благоустройства территории поселения: освещение улиц  в д.Большие Углы</t>
  </si>
  <si>
    <t>Организация благоустройства территории поселения: установка контейнерной площадки в д.Большие Углы</t>
  </si>
  <si>
    <t>Организация благоустройства территории поселения: установка контейнерной площадки в д.Литвиново</t>
  </si>
  <si>
    <t>Детская площадка в д.Мархинино</t>
  </si>
  <si>
    <t>Детская площадка  в д.Ирдоматка</t>
  </si>
  <si>
    <t>Абакановское сельское поселение</t>
  </si>
  <si>
    <t>Устройство детской площадки в селе Шухободь</t>
  </si>
  <si>
    <t>Установка светильников уличного освещения в деревне Ждановская</t>
  </si>
  <si>
    <t>Пешеходная дорожка в селе Абаканово от ул.Октябрьской до ул. Костромской</t>
  </si>
  <si>
    <t>Освещение детской площадки в с.Нелазское</t>
  </si>
  <si>
    <t>Разработка проектно-сметной документации работ  по переводу дороги Шулма-Плешаново с грунтового покрытия в твердое (асфальт)</t>
  </si>
  <si>
    <t>Замена существующих прожекторов на светодиодные светильники в д.Ванеево</t>
  </si>
  <si>
    <t>Сквер Памяти</t>
  </si>
  <si>
    <t>Уличное освещение в д.Малые Стражи</t>
  </si>
  <si>
    <t>Уличное освещение в д.Шурово</t>
  </si>
  <si>
    <t>Благоустройство территории, освещение улиц в деревне Нижний Аньгобой</t>
  </si>
  <si>
    <t>Благоустройство территории, освещение улиц в деревне Костенево</t>
  </si>
  <si>
    <t>Уличное освещение в д.Пасточ</t>
  </si>
  <si>
    <t>Уличное освещение в д.Дор</t>
  </si>
  <si>
    <t>Уличное освещение в д.Соболево</t>
  </si>
  <si>
    <t>Уличное освещение в д.Назаровская</t>
  </si>
  <si>
    <t>Уличное освещение в д.Бекетово</t>
  </si>
  <si>
    <t>Уличное освещение в д.Митенское</t>
  </si>
  <si>
    <t>Уличное освещение в с.Угрюмово</t>
  </si>
  <si>
    <t>Уличное освещение в д.Царево</t>
  </si>
  <si>
    <t>Уличное освещение в д.Карельская Мушня</t>
  </si>
  <si>
    <t>Организация благоустройства территории поселении: приобретение и установка игрового комплекса, спортивного комплекса с элементами игрового комплекса, пружинных качалок в селе Воскресенское и деревне Большие Углы</t>
  </si>
  <si>
    <t xml:space="preserve">Сельское поселение Мяксинское </t>
  </si>
  <si>
    <t>Муниципальное образование Югское</t>
  </si>
  <si>
    <t>Организация благоустройства территории поселения: приобретрение и установка светильников уличного освещения в д.Нестеровское</t>
  </si>
  <si>
    <t>Изтоговление и установка контейнерных площадок в п.Сосновка по ул.Школьная</t>
  </si>
  <si>
    <t>"Да будет свет!" (уличное освещение д. Новое Домозерово, ул. Сиреневая)</t>
  </si>
  <si>
    <t>Приобретение музыкальной аппаратуры для творческого коллектива п. Кривец "ТОНИКА" Судского сельского поселения</t>
  </si>
  <si>
    <t>Оборудование зон семейного отдыха</t>
  </si>
  <si>
    <t>Детская площадка</t>
  </si>
  <si>
    <t>Итого по Абакановскому с/п 3 проекта утверждено</t>
  </si>
  <si>
    <t>Итого по МО Воскресенское 6 проектов утверждено</t>
  </si>
  <si>
    <t>Итого по Ирдоматскому с\п 11 проектов утверждено</t>
  </si>
  <si>
    <t>ИТОГО по Климовскому с/п 3 проекта утверждено</t>
  </si>
  <si>
    <t>ИТОГО по Малечкинскому с/п 3 проекта утверждено</t>
  </si>
  <si>
    <t>Итого по с/п Мяксинское 8 проектов утверждено</t>
  </si>
  <si>
    <t>Итого по Нелазскому с\п 3 проекта утверждено</t>
  </si>
  <si>
    <t>Итого по Судскому с/п 4 проекта утверждено</t>
  </si>
  <si>
    <t>Итого по Тоншаловскому с/п 2 проекта утверждено</t>
  </si>
  <si>
    <t>Итого по с/п Уломское 13 проектов утверждено</t>
  </si>
  <si>
    <t>Итого по МО Югское 11 проектов утверждено</t>
  </si>
  <si>
    <t>Итого по Ягановскому с\п 15 проектов утверждено</t>
  </si>
  <si>
    <t>Итого по Яргомжскому с\п 3 проекта утверждено</t>
  </si>
  <si>
    <t>По Абакановскому с/п 3 проекта было заявлено</t>
  </si>
  <si>
    <t>По МО Воскресенское 8 проектов было заявлено</t>
  </si>
  <si>
    <t>По Ирдоматскому с\п 11 проектов было заявлено</t>
  </si>
  <si>
    <t>По Климовскому с/п 5 проектов было заявлено</t>
  </si>
  <si>
    <t>По Малечкинскому с/п 7 проектов было заявлено</t>
  </si>
  <si>
    <t>По с/п Мяксинское 9 проектов было заявлено</t>
  </si>
  <si>
    <t>По Нелазскому с\п 11 проектов было заявлено</t>
  </si>
  <si>
    <t>По Судскому с/п 10 проектов было заявлено</t>
  </si>
  <si>
    <t>По Тоншаловскому с/п 5 проектов было заявлено</t>
  </si>
  <si>
    <t>По с/п Уломское 16 проектов было заявлено</t>
  </si>
  <si>
    <t>По МО Югское 18 проектов было заявлено</t>
  </si>
  <si>
    <t>По Ягановскому с\п 17 проектов было заявлено</t>
  </si>
  <si>
    <t>По Яргомжскому с\п 3 проекта было заявлено</t>
  </si>
  <si>
    <t>123 проекта по 13 с/п района было заявлено</t>
  </si>
  <si>
    <t>Всего утверждено 85 проектов по 13 с/п</t>
  </si>
  <si>
    <t xml:space="preserve">Результат конкурсного отбора: </t>
  </si>
  <si>
    <t>от общего объёма средств по заявленным проектам</t>
  </si>
  <si>
    <t>от общего количества заявленных проектов</t>
  </si>
  <si>
    <t>(не прошедшие конкурсный отбор проекты - скрытые строки электронной таблицы, можно раскрыть, если нужно)</t>
  </si>
  <si>
    <t>план</t>
  </si>
  <si>
    <t>факт</t>
  </si>
  <si>
    <t>доля обл. средств</t>
  </si>
  <si>
    <t>доля пож ФЛ</t>
  </si>
  <si>
    <t>Ремонт памятника В.И. Ленина в п. Суда (мкр. ДСК) Судского сельского поселения</t>
  </si>
  <si>
    <t>поступило пожертвований</t>
  </si>
  <si>
    <t>расход пожертвований</t>
  </si>
  <si>
    <t>расход поступившей областной субсидии</t>
  </si>
  <si>
    <t>исполнен</t>
  </si>
  <si>
    <t>примечание</t>
  </si>
  <si>
    <t>исполнен/верно</t>
  </si>
  <si>
    <t>Благоустройство д. Михалёво</t>
  </si>
  <si>
    <t xml:space="preserve"> </t>
  </si>
  <si>
    <t>Исполнение проектов 2022 года</t>
  </si>
  <si>
    <t>ОБ ИСПОЛНЕНИИ УТВЕРЖДЁННЫХ ПРОЕКТОВ  ПО  "НАРОДНОМУ  БЮДЖЕТУ" НА 2022 ГОД  согласно ППВО от 21.03.2022 № 354 "Об определении муниципальных образований области, бюджетам которых в 2022 году предоставляются субсидии из областного бюджета на реализацию проекта "Народный бюджет", и распределения субсидий"</t>
  </si>
  <si>
    <t>Исполнены все проекты. Куратор Котик Н.А.</t>
  </si>
  <si>
    <t>Исполнены все проекты. Куратор Шахомиров С.Ю.</t>
  </si>
  <si>
    <t>доля пож. ФЛ</t>
  </si>
  <si>
    <t>Исполнены все проекты. Куратор Акулинин А.Н.</t>
  </si>
  <si>
    <r>
      <t>Реализованы</t>
    </r>
    <r>
      <rPr>
        <b/>
        <sz val="14"/>
        <rFont val="Times New Roman"/>
        <family val="1"/>
        <charset val="204"/>
      </rPr>
      <t xml:space="preserve"> все заявленные</t>
    </r>
    <r>
      <rPr>
        <sz val="14"/>
        <rFont val="Times New Roman"/>
        <family val="1"/>
        <charset val="204"/>
      </rPr>
      <t xml:space="preserve"> проекты</t>
    </r>
  </si>
  <si>
    <t>Исполнены все проекты. Куратор Морошкина Н.Н.</t>
  </si>
  <si>
    <t>Исполнены все проекты. Куратор Анашкина Н.Н.</t>
  </si>
  <si>
    <t xml:space="preserve">Сложилась экономия по установке и замене светильников. Возврат обл. средств в сумме 2504,61 осуществлен п/п № 715452  от 17.01.2023. По тех. присоединению подана заявка в компанию, администрация поселения поставлена в очередь. </t>
  </si>
  <si>
    <t xml:space="preserve">исполнен. Сложилась экономия по приобретению спортивного детского игрового комплекса. Возврат обл. средств в сумме 2504,61 осуществлен п/п № 715452  от 17.01.2023 </t>
  </si>
  <si>
    <t>исполнен. Сложилась экономия - светильники менялись по фактической потребности. Возврат обл. средств в сумме 175378,00 осуществен по заявке от 17.01.2023</t>
  </si>
  <si>
    <t>Куратор  Астахова С.Е.</t>
  </si>
  <si>
    <t>Исполнены все проекты. Куратор Соколов А.М.</t>
  </si>
  <si>
    <t>Проекты исполнены. Сложилась экономия. Возврат областных средств в сумме 4509,40 осуществлен  п/п от 13.01.2023 № 683003</t>
  </si>
  <si>
    <t>Исполнены все проекты. Куратор Болотуева Д.В.</t>
  </si>
  <si>
    <t>Исполнены все проекты. Куратор Морозова О.В.</t>
  </si>
  <si>
    <t>Исполнены все проекты. Куратор Самчук Н.Е.</t>
  </si>
  <si>
    <t>Исполнены все проекты. Куратор Травникова О.В.</t>
  </si>
  <si>
    <t>Исполнены все проекты. Куратор Борисова С.В.</t>
  </si>
  <si>
    <t>№ п/п заявленного проекта</t>
  </si>
  <si>
    <t>№ п/п реализованного проекта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</si>
</sst>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%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3" fillId="0" borderId="0" xfId="0" applyFont="1" applyFill="1" applyAlignment="1">
      <alignment vertical="center"/>
    </xf>
    <xf numFmtId="164" fontId="3" fillId="0" borderId="0" xfId="0" applyNumberFormat="1" applyFont="1"/>
    <xf numFmtId="0" fontId="3" fillId="3" borderId="0" xfId="0" applyFont="1" applyFill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0" fontId="3" fillId="0" borderId="0" xfId="0" applyFont="1" applyFill="1"/>
    <xf numFmtId="0" fontId="3" fillId="0" borderId="0" xfId="0" applyFont="1" applyAlignment="1">
      <alignment vertical="center"/>
    </xf>
    <xf numFmtId="164" fontId="3" fillId="0" borderId="1" xfId="0" applyNumberFormat="1" applyFont="1" applyBorder="1" applyAlignment="1">
      <alignment vertical="center"/>
    </xf>
    <xf numFmtId="2" fontId="3" fillId="2" borderId="1" xfId="1" applyNumberFormat="1" applyFont="1" applyFill="1" applyBorder="1" applyAlignment="1">
      <alignment horizontal="left" vertical="center" wrapText="1"/>
    </xf>
    <xf numFmtId="4" fontId="3" fillId="0" borderId="1" xfId="1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/>
    </xf>
    <xf numFmtId="49" fontId="3" fillId="2" borderId="1" xfId="1" applyNumberFormat="1" applyFont="1" applyFill="1" applyBorder="1" applyAlignment="1">
      <alignment horizontal="left" vertical="center" wrapText="1"/>
    </xf>
    <xf numFmtId="4" fontId="3" fillId="0" borderId="1" xfId="1" applyNumberFormat="1" applyFont="1" applyFill="1" applyBorder="1" applyAlignment="1">
      <alignment horizontal="right" vertical="center" wrapText="1"/>
    </xf>
    <xf numFmtId="164" fontId="5" fillId="0" borderId="0" xfId="0" applyNumberFormat="1" applyFont="1" applyFill="1" applyAlignment="1">
      <alignment horizontal="right"/>
    </xf>
    <xf numFmtId="4" fontId="3" fillId="0" borderId="0" xfId="0" applyNumberFormat="1" applyFont="1"/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2" fontId="3" fillId="0" borderId="1" xfId="1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Fill="1"/>
    <xf numFmtId="0" fontId="3" fillId="0" borderId="0" xfId="0" applyFont="1" applyFill="1" applyAlignment="1">
      <alignment wrapText="1"/>
    </xf>
    <xf numFmtId="49" fontId="3" fillId="0" borderId="1" xfId="1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top"/>
    </xf>
    <xf numFmtId="9" fontId="4" fillId="0" borderId="0" xfId="0" applyNumberFormat="1" applyFont="1" applyFill="1"/>
    <xf numFmtId="164" fontId="4" fillId="0" borderId="0" xfId="0" applyNumberFormat="1" applyFont="1" applyFill="1"/>
    <xf numFmtId="9" fontId="4" fillId="0" borderId="0" xfId="0" applyNumberFormat="1" applyFont="1" applyFill="1" applyAlignment="1">
      <alignment horizontal="left"/>
    </xf>
    <xf numFmtId="0" fontId="4" fillId="0" borderId="0" xfId="0" applyFont="1" applyFill="1"/>
    <xf numFmtId="9" fontId="5" fillId="0" borderId="0" xfId="0" applyNumberFormat="1" applyFont="1" applyFill="1"/>
    <xf numFmtId="0" fontId="4" fillId="0" borderId="1" xfId="0" applyFont="1" applyBorder="1" applyAlignment="1">
      <alignment vertical="top"/>
    </xf>
    <xf numFmtId="0" fontId="3" fillId="0" borderId="1" xfId="0" applyFont="1" applyBorder="1"/>
    <xf numFmtId="4" fontId="3" fillId="0" borderId="1" xfId="0" applyNumberFormat="1" applyFont="1" applyFill="1" applyBorder="1" applyAlignment="1">
      <alignment vertical="center"/>
    </xf>
    <xf numFmtId="0" fontId="4" fillId="0" borderId="7" xfId="1" applyNumberFormat="1" applyFont="1" applyFill="1" applyBorder="1" applyAlignment="1">
      <alignment horizontal="center" vertical="center" wrapText="1"/>
    </xf>
    <xf numFmtId="2" fontId="3" fillId="0" borderId="8" xfId="1" applyNumberFormat="1" applyFont="1" applyFill="1" applyBorder="1" applyAlignment="1">
      <alignment horizontal="left" vertical="center" wrapText="1"/>
    </xf>
    <xf numFmtId="4" fontId="3" fillId="0" borderId="8" xfId="0" applyNumberFormat="1" applyFont="1" applyFill="1" applyBorder="1" applyAlignment="1">
      <alignment horizontal="right" vertical="center" wrapText="1"/>
    </xf>
    <xf numFmtId="4" fontId="3" fillId="0" borderId="8" xfId="0" applyNumberFormat="1" applyFont="1" applyFill="1" applyBorder="1" applyAlignment="1">
      <alignment horizontal="right" vertical="center"/>
    </xf>
    <xf numFmtId="164" fontId="3" fillId="0" borderId="8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 wrapText="1"/>
    </xf>
    <xf numFmtId="0" fontId="4" fillId="0" borderId="10" xfId="1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 wrapText="1"/>
    </xf>
    <xf numFmtId="2" fontId="4" fillId="0" borderId="12" xfId="1" applyNumberFormat="1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right" vertical="center" wrapText="1"/>
    </xf>
    <xf numFmtId="164" fontId="3" fillId="0" borderId="13" xfId="0" applyNumberFormat="1" applyFont="1" applyFill="1" applyBorder="1" applyAlignment="1">
      <alignment vertical="center"/>
    </xf>
    <xf numFmtId="0" fontId="3" fillId="0" borderId="15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4" fillId="0" borderId="12" xfId="1" applyNumberFormat="1" applyFont="1" applyFill="1" applyBorder="1" applyAlignment="1">
      <alignment horizontal="center" vertical="center" wrapText="1"/>
    </xf>
    <xf numFmtId="4" fontId="4" fillId="0" borderId="13" xfId="1" applyNumberFormat="1" applyFont="1" applyFill="1" applyBorder="1" applyAlignment="1">
      <alignment horizontal="right" vertical="center" wrapText="1"/>
    </xf>
    <xf numFmtId="0" fontId="4" fillId="0" borderId="7" xfId="1" applyNumberFormat="1" applyFont="1" applyBorder="1" applyAlignment="1">
      <alignment horizontal="center" vertical="center" wrapText="1"/>
    </xf>
    <xf numFmtId="2" fontId="3" fillId="2" borderId="8" xfId="1" applyNumberFormat="1" applyFont="1" applyFill="1" applyBorder="1" applyAlignment="1">
      <alignment horizontal="left" vertical="center" wrapText="1"/>
    </xf>
    <xf numFmtId="4" fontId="3" fillId="0" borderId="8" xfId="1" applyNumberFormat="1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/>
    </xf>
    <xf numFmtId="4" fontId="3" fillId="2" borderId="8" xfId="0" applyNumberFormat="1" applyFont="1" applyFill="1" applyBorder="1" applyAlignment="1">
      <alignment horizontal="right" vertical="center"/>
    </xf>
    <xf numFmtId="164" fontId="3" fillId="0" borderId="8" xfId="0" applyNumberFormat="1" applyFont="1" applyBorder="1" applyAlignment="1">
      <alignment vertical="center"/>
    </xf>
    <xf numFmtId="4" fontId="3" fillId="0" borderId="8" xfId="0" applyNumberFormat="1" applyFont="1" applyBorder="1" applyAlignment="1">
      <alignment horizontal="right" vertical="center" wrapText="1"/>
    </xf>
    <xf numFmtId="0" fontId="3" fillId="3" borderId="9" xfId="0" applyFont="1" applyFill="1" applyBorder="1" applyAlignment="1">
      <alignment vertical="center" wrapText="1"/>
    </xf>
    <xf numFmtId="0" fontId="4" fillId="0" borderId="10" xfId="1" applyNumberFormat="1" applyFont="1" applyBorder="1" applyAlignment="1">
      <alignment horizontal="center" vertical="center" wrapText="1"/>
    </xf>
    <xf numFmtId="0" fontId="3" fillId="3" borderId="11" xfId="0" applyFont="1" applyFill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49" fontId="3" fillId="2" borderId="8" xfId="1" applyNumberFormat="1" applyFont="1" applyFill="1" applyBorder="1" applyAlignment="1">
      <alignment horizontal="left" vertical="center" wrapText="1"/>
    </xf>
    <xf numFmtId="0" fontId="3" fillId="0" borderId="10" xfId="1" applyFont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4" fontId="4" fillId="0" borderId="13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4" fontId="4" fillId="0" borderId="3" xfId="0" applyNumberFormat="1" applyFont="1" applyFill="1" applyBorder="1" applyAlignment="1">
      <alignment horizontal="right" vertical="center"/>
    </xf>
    <xf numFmtId="164" fontId="3" fillId="0" borderId="3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vertical="center"/>
    </xf>
    <xf numFmtId="4" fontId="4" fillId="0" borderId="19" xfId="0" applyNumberFormat="1" applyFont="1" applyFill="1" applyBorder="1"/>
    <xf numFmtId="164" fontId="3" fillId="0" borderId="19" xfId="0" applyNumberFormat="1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wrapText="1"/>
    </xf>
    <xf numFmtId="164" fontId="3" fillId="0" borderId="2" xfId="0" applyNumberFormat="1" applyFont="1" applyBorder="1"/>
    <xf numFmtId="0" fontId="3" fillId="0" borderId="2" xfId="0" applyFont="1" applyFill="1" applyBorder="1" applyAlignment="1">
      <alignment wrapText="1"/>
    </xf>
    <xf numFmtId="0" fontId="4" fillId="0" borderId="8" xfId="0" applyFont="1" applyBorder="1" applyAlignment="1">
      <alignment vertical="top"/>
    </xf>
    <xf numFmtId="0" fontId="3" fillId="0" borderId="8" xfId="0" applyFont="1" applyBorder="1"/>
    <xf numFmtId="0" fontId="3" fillId="0" borderId="13" xfId="0" applyFont="1" applyBorder="1" applyAlignment="1">
      <alignment horizontal="center" vertical="center"/>
    </xf>
    <xf numFmtId="2" fontId="4" fillId="0" borderId="7" xfId="1" applyNumberFormat="1" applyFont="1" applyBorder="1" applyAlignment="1">
      <alignment horizontal="center" vertical="center" textRotation="90" wrapText="1"/>
    </xf>
    <xf numFmtId="2" fontId="4" fillId="0" borderId="10" xfId="1" applyNumberFormat="1" applyFont="1" applyBorder="1" applyAlignment="1">
      <alignment horizontal="center" vertical="center" textRotation="90" wrapText="1"/>
    </xf>
    <xf numFmtId="2" fontId="4" fillId="0" borderId="12" xfId="1" applyNumberFormat="1" applyFont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14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2" fontId="4" fillId="0" borderId="8" xfId="1" applyNumberFormat="1" applyFont="1" applyBorder="1" applyAlignment="1">
      <alignment horizontal="center" vertical="center" textRotation="90" wrapText="1"/>
    </xf>
    <xf numFmtId="2" fontId="4" fillId="0" borderId="1" xfId="1" applyNumberFormat="1" applyFont="1" applyBorder="1" applyAlignment="1">
      <alignment horizontal="center" vertical="center" textRotation="90" wrapText="1"/>
    </xf>
    <xf numFmtId="2" fontId="4" fillId="0" borderId="13" xfId="1" applyNumberFormat="1" applyFont="1" applyBorder="1" applyAlignment="1">
      <alignment horizontal="center" vertical="center" textRotation="90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2" fontId="4" fillId="0" borderId="13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3" fillId="0" borderId="8" xfId="0" applyFont="1" applyBorder="1" applyAlignment="1">
      <alignment horizontal="center"/>
    </xf>
    <xf numFmtId="0" fontId="4" fillId="0" borderId="1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2" xfId="1"/>
    <cellStyle name="Обычный 2 2" xfId="2"/>
    <cellStyle name="Финансовый 2" xfId="3"/>
  </cellStyles>
  <dxfs count="0"/>
  <tableStyles count="0" defaultTableStyle="TableStyleMedium9" defaultPivotStyle="PivotStyleLight16"/>
  <colors>
    <mruColors>
      <color rgb="FF66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0"/>
  <sheetViews>
    <sheetView tabSelected="1" zoomScale="75" zoomScaleNormal="75" workbookViewId="0">
      <pane xSplit="3" ySplit="5" topLeftCell="D131" activePane="bottomRight" state="frozen"/>
      <selection pane="topRight" activeCell="D1" sqref="D1"/>
      <selection pane="bottomLeft" activeCell="A6" sqref="A6"/>
      <selection pane="bottomRight" activeCell="R145" sqref="R145"/>
    </sheetView>
  </sheetViews>
  <sheetFormatPr defaultRowHeight="18.75" x14ac:dyDescent="0.3"/>
  <cols>
    <col min="1" max="1" width="12.140625" style="4" customWidth="1"/>
    <col min="2" max="2" width="23.140625" style="5" customWidth="1"/>
    <col min="3" max="3" width="48.5703125" style="4" customWidth="1"/>
    <col min="4" max="4" width="18.5703125" style="4" customWidth="1"/>
    <col min="5" max="5" width="17.85546875" style="4" bestFit="1" customWidth="1"/>
    <col min="6" max="6" width="21.140625" style="4" bestFit="1" customWidth="1"/>
    <col min="7" max="7" width="16.5703125" style="4" customWidth="1"/>
    <col min="8" max="8" width="18.42578125" style="4" customWidth="1"/>
    <col min="9" max="9" width="13.28515625" style="2" customWidth="1"/>
    <col min="10" max="10" width="16.28515625" style="2" customWidth="1"/>
    <col min="11" max="11" width="13.42578125" style="6" bestFit="1" customWidth="1"/>
    <col min="12" max="12" width="18.5703125" style="4" customWidth="1"/>
    <col min="13" max="13" width="17.85546875" style="4" bestFit="1" customWidth="1"/>
    <col min="14" max="14" width="22.5703125" style="4" customWidth="1"/>
    <col min="15" max="15" width="17.85546875" style="4" customWidth="1"/>
    <col min="16" max="16" width="21.140625" style="4" bestFit="1" customWidth="1"/>
    <col min="17" max="17" width="16.5703125" style="4" customWidth="1"/>
    <col min="18" max="18" width="18.42578125" style="4" customWidth="1"/>
    <col min="19" max="19" width="13.28515625" style="2" customWidth="1"/>
    <col min="20" max="20" width="16.28515625" style="2" customWidth="1"/>
    <col min="21" max="21" width="52.42578125" style="3" customWidth="1"/>
    <col min="22" max="16384" width="9.140625" style="4"/>
  </cols>
  <sheetData>
    <row r="1" spans="1:21" ht="75" customHeight="1" thickBot="1" x14ac:dyDescent="0.35">
      <c r="A1" s="114" t="s">
        <v>186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 t="s">
        <v>185</v>
      </c>
      <c r="M1" s="114"/>
      <c r="N1" s="114"/>
      <c r="O1" s="114"/>
      <c r="P1" s="114"/>
      <c r="Q1" s="114"/>
      <c r="R1" s="114"/>
      <c r="S1" s="84"/>
      <c r="T1" s="84"/>
      <c r="U1" s="85"/>
    </row>
    <row r="2" spans="1:21" ht="20.25" customHeight="1" x14ac:dyDescent="0.3">
      <c r="A2" s="89" t="s">
        <v>205</v>
      </c>
      <c r="B2" s="86"/>
      <c r="C2" s="87"/>
      <c r="D2" s="125" t="s">
        <v>172</v>
      </c>
      <c r="E2" s="125"/>
      <c r="F2" s="125"/>
      <c r="G2" s="125"/>
      <c r="H2" s="125"/>
      <c r="I2" s="101" t="s">
        <v>174</v>
      </c>
      <c r="J2" s="101" t="s">
        <v>189</v>
      </c>
      <c r="K2" s="104" t="s">
        <v>206</v>
      </c>
      <c r="L2" s="125" t="s">
        <v>173</v>
      </c>
      <c r="M2" s="125"/>
      <c r="N2" s="125"/>
      <c r="O2" s="125"/>
      <c r="P2" s="125"/>
      <c r="Q2" s="125"/>
      <c r="R2" s="125"/>
      <c r="S2" s="107" t="s">
        <v>174</v>
      </c>
      <c r="T2" s="110" t="s">
        <v>175</v>
      </c>
      <c r="U2" s="128" t="s">
        <v>181</v>
      </c>
    </row>
    <row r="3" spans="1:21" ht="18.75" hidden="1" customHeight="1" x14ac:dyDescent="0.3">
      <c r="A3" s="90"/>
      <c r="B3" s="37"/>
      <c r="C3" s="38"/>
      <c r="D3" s="38"/>
      <c r="E3" s="38"/>
      <c r="F3" s="38"/>
      <c r="G3" s="38"/>
      <c r="H3" s="38"/>
      <c r="I3" s="102"/>
      <c r="J3" s="102"/>
      <c r="K3" s="105"/>
      <c r="L3" s="38"/>
      <c r="M3" s="38"/>
      <c r="N3" s="38"/>
      <c r="O3" s="38"/>
      <c r="P3" s="38"/>
      <c r="Q3" s="38"/>
      <c r="R3" s="38"/>
      <c r="S3" s="108"/>
      <c r="T3" s="111"/>
      <c r="U3" s="129"/>
    </row>
    <row r="4" spans="1:21" s="7" customFormat="1" ht="36.75" customHeight="1" x14ac:dyDescent="0.25">
      <c r="A4" s="90"/>
      <c r="B4" s="123"/>
      <c r="C4" s="121" t="s">
        <v>0</v>
      </c>
      <c r="D4" s="119" t="s">
        <v>65</v>
      </c>
      <c r="E4" s="119" t="s">
        <v>63</v>
      </c>
      <c r="F4" s="119" t="s">
        <v>64</v>
      </c>
      <c r="G4" s="119"/>
      <c r="H4" s="119" t="s">
        <v>62</v>
      </c>
      <c r="I4" s="102"/>
      <c r="J4" s="102"/>
      <c r="K4" s="105"/>
      <c r="L4" s="119" t="s">
        <v>65</v>
      </c>
      <c r="M4" s="119" t="s">
        <v>63</v>
      </c>
      <c r="N4" s="119" t="s">
        <v>177</v>
      </c>
      <c r="O4" s="119"/>
      <c r="P4" s="119" t="s">
        <v>178</v>
      </c>
      <c r="Q4" s="119"/>
      <c r="R4" s="119" t="s">
        <v>179</v>
      </c>
      <c r="S4" s="108"/>
      <c r="T4" s="111"/>
      <c r="U4" s="129"/>
    </row>
    <row r="5" spans="1:21" s="7" customFormat="1" ht="59.25" customHeight="1" thickBot="1" x14ac:dyDescent="0.3">
      <c r="A5" s="91"/>
      <c r="B5" s="124"/>
      <c r="C5" s="122"/>
      <c r="D5" s="120"/>
      <c r="E5" s="120"/>
      <c r="F5" s="88" t="s">
        <v>66</v>
      </c>
      <c r="G5" s="88" t="s">
        <v>67</v>
      </c>
      <c r="H5" s="120"/>
      <c r="I5" s="103"/>
      <c r="J5" s="103"/>
      <c r="K5" s="106"/>
      <c r="L5" s="120"/>
      <c r="M5" s="120"/>
      <c r="N5" s="88" t="s">
        <v>66</v>
      </c>
      <c r="O5" s="88" t="s">
        <v>67</v>
      </c>
      <c r="P5" s="88" t="s">
        <v>66</v>
      </c>
      <c r="Q5" s="88" t="s">
        <v>67</v>
      </c>
      <c r="R5" s="120"/>
      <c r="S5" s="109"/>
      <c r="T5" s="112"/>
      <c r="U5" s="130"/>
    </row>
    <row r="6" spans="1:21" s="1" customFormat="1" ht="37.5" x14ac:dyDescent="0.25">
      <c r="A6" s="40">
        <v>1</v>
      </c>
      <c r="B6" s="115" t="s">
        <v>110</v>
      </c>
      <c r="C6" s="41" t="s">
        <v>111</v>
      </c>
      <c r="D6" s="42">
        <f>E6+F6+G6+H6</f>
        <v>469594</v>
      </c>
      <c r="E6" s="42">
        <v>22878.2</v>
      </c>
      <c r="F6" s="43">
        <v>30000</v>
      </c>
      <c r="G6" s="43">
        <v>88000</v>
      </c>
      <c r="H6" s="42">
        <v>328715.8</v>
      </c>
      <c r="I6" s="44">
        <f>H6/D6</f>
        <v>0.7</v>
      </c>
      <c r="J6" s="44">
        <f>F6/D6</f>
        <v>6.3884972976656434E-2</v>
      </c>
      <c r="K6" s="45">
        <v>1</v>
      </c>
      <c r="L6" s="42">
        <f>M6+P6+Q6+R6</f>
        <v>469594</v>
      </c>
      <c r="M6" s="42">
        <v>22878.2</v>
      </c>
      <c r="N6" s="42">
        <v>30000</v>
      </c>
      <c r="O6" s="42">
        <v>88000</v>
      </c>
      <c r="P6" s="43">
        <v>30000</v>
      </c>
      <c r="Q6" s="43">
        <v>88000</v>
      </c>
      <c r="R6" s="42">
        <v>328715.8</v>
      </c>
      <c r="S6" s="44">
        <f>R6/L6</f>
        <v>0.7</v>
      </c>
      <c r="T6" s="44">
        <f>P6/L6</f>
        <v>6.3884972976656434E-2</v>
      </c>
      <c r="U6" s="46" t="s">
        <v>180</v>
      </c>
    </row>
    <row r="7" spans="1:21" s="1" customFormat="1" ht="37.5" x14ac:dyDescent="0.25">
      <c r="A7" s="47">
        <v>2</v>
      </c>
      <c r="B7" s="116"/>
      <c r="C7" s="23" t="s">
        <v>112</v>
      </c>
      <c r="D7" s="19">
        <f>E7+F7+G7+H7</f>
        <v>106326</v>
      </c>
      <c r="E7" s="19">
        <v>6897.8</v>
      </c>
      <c r="F7" s="20">
        <v>25000</v>
      </c>
      <c r="G7" s="20">
        <v>0</v>
      </c>
      <c r="H7" s="19">
        <v>74428.2</v>
      </c>
      <c r="I7" s="21">
        <f t="shared" ref="I7:I77" si="0">H7/D7</f>
        <v>0.7</v>
      </c>
      <c r="J7" s="21">
        <f t="shared" ref="J7:J77" si="1">F7/D7</f>
        <v>0.2351259334499558</v>
      </c>
      <c r="K7" s="29">
        <v>2</v>
      </c>
      <c r="L7" s="19">
        <f>M7+P7+Q7+R7</f>
        <v>106326</v>
      </c>
      <c r="M7" s="19">
        <v>6897.8</v>
      </c>
      <c r="N7" s="19">
        <v>25000</v>
      </c>
      <c r="O7" s="19"/>
      <c r="P7" s="20">
        <v>25000</v>
      </c>
      <c r="Q7" s="20">
        <v>0</v>
      </c>
      <c r="R7" s="19">
        <v>74428.2</v>
      </c>
      <c r="S7" s="21">
        <f t="shared" ref="S7:S77" si="2">R7/L7</f>
        <v>0.7</v>
      </c>
      <c r="T7" s="21">
        <f t="shared" ref="T7:T77" si="3">P7/L7</f>
        <v>0.2351259334499558</v>
      </c>
      <c r="U7" s="48" t="s">
        <v>180</v>
      </c>
    </row>
    <row r="8" spans="1:21" s="1" customFormat="1" ht="37.5" x14ac:dyDescent="0.25">
      <c r="A8" s="47">
        <v>3</v>
      </c>
      <c r="B8" s="116"/>
      <c r="C8" s="23" t="s">
        <v>113</v>
      </c>
      <c r="D8" s="19">
        <f>E8+F8+G8+H8</f>
        <v>184236.32</v>
      </c>
      <c r="E8" s="19">
        <v>20270.900000000001</v>
      </c>
      <c r="F8" s="20">
        <v>15000</v>
      </c>
      <c r="G8" s="20">
        <v>20000</v>
      </c>
      <c r="H8" s="19">
        <v>128965.42</v>
      </c>
      <c r="I8" s="21">
        <f t="shared" si="0"/>
        <v>0.69999997828875427</v>
      </c>
      <c r="J8" s="21">
        <f t="shared" si="1"/>
        <v>8.1417171163644608E-2</v>
      </c>
      <c r="K8" s="29">
        <v>3</v>
      </c>
      <c r="L8" s="19">
        <f>M8+P8+Q8+R8</f>
        <v>184236.32</v>
      </c>
      <c r="M8" s="19">
        <v>20270.900000000001</v>
      </c>
      <c r="N8" s="19">
        <v>15000</v>
      </c>
      <c r="O8" s="19">
        <v>20000</v>
      </c>
      <c r="P8" s="20">
        <v>15000</v>
      </c>
      <c r="Q8" s="20">
        <v>20000</v>
      </c>
      <c r="R8" s="19">
        <v>128965.42</v>
      </c>
      <c r="S8" s="21">
        <f t="shared" si="2"/>
        <v>0.69999997828875427</v>
      </c>
      <c r="T8" s="21">
        <f t="shared" si="3"/>
        <v>8.1417171163644608E-2</v>
      </c>
      <c r="U8" s="48" t="s">
        <v>180</v>
      </c>
    </row>
    <row r="9" spans="1:21" s="1" customFormat="1" ht="37.5" x14ac:dyDescent="0.25">
      <c r="A9" s="47"/>
      <c r="B9" s="117" t="s">
        <v>140</v>
      </c>
      <c r="C9" s="117"/>
      <c r="D9" s="25">
        <f t="shared" ref="D9:G9" si="4">D6+D7+D8</f>
        <v>760156.32000000007</v>
      </c>
      <c r="E9" s="25">
        <f t="shared" si="4"/>
        <v>50046.9</v>
      </c>
      <c r="F9" s="25">
        <f t="shared" si="4"/>
        <v>70000</v>
      </c>
      <c r="G9" s="25">
        <f t="shared" si="4"/>
        <v>108000</v>
      </c>
      <c r="H9" s="25">
        <f>H6+H7+H8</f>
        <v>532109.42000000004</v>
      </c>
      <c r="I9" s="21">
        <f t="shared" ref="I9" si="5">H9/D9</f>
        <v>0.6999999947379244</v>
      </c>
      <c r="J9" s="21">
        <f t="shared" ref="J9" si="6">F9/D9</f>
        <v>9.208632245536022E-2</v>
      </c>
      <c r="K9" s="92"/>
      <c r="L9" s="25">
        <f t="shared" ref="L9:Q9" si="7">L6+L7+L8</f>
        <v>760156.32000000007</v>
      </c>
      <c r="M9" s="25">
        <f t="shared" si="7"/>
        <v>50046.9</v>
      </c>
      <c r="N9" s="25">
        <f t="shared" si="7"/>
        <v>70000</v>
      </c>
      <c r="O9" s="25">
        <f t="shared" si="7"/>
        <v>108000</v>
      </c>
      <c r="P9" s="25">
        <f t="shared" si="7"/>
        <v>70000</v>
      </c>
      <c r="Q9" s="25">
        <f t="shared" si="7"/>
        <v>108000</v>
      </c>
      <c r="R9" s="25">
        <f>R6+R7+R8</f>
        <v>532109.42000000004</v>
      </c>
      <c r="S9" s="21">
        <f t="shared" si="2"/>
        <v>0.6999999947379244</v>
      </c>
      <c r="T9" s="21">
        <f t="shared" si="3"/>
        <v>9.208632245536022E-2</v>
      </c>
      <c r="U9" s="48" t="s">
        <v>187</v>
      </c>
    </row>
    <row r="10" spans="1:21" s="1" customFormat="1" ht="19.5" thickBot="1" x14ac:dyDescent="0.3">
      <c r="A10" s="49"/>
      <c r="B10" s="113" t="s">
        <v>153</v>
      </c>
      <c r="C10" s="113"/>
      <c r="D10" s="50">
        <f>SUM(D6:D8)</f>
        <v>760156.32000000007</v>
      </c>
      <c r="E10" s="50">
        <f>SUM(E6:E8)</f>
        <v>50046.9</v>
      </c>
      <c r="F10" s="50">
        <f>SUM(F6:F8)</f>
        <v>70000</v>
      </c>
      <c r="G10" s="50">
        <f>SUM(G6:G8)</f>
        <v>108000</v>
      </c>
      <c r="H10" s="50">
        <f>SUM(H6:H8)</f>
        <v>532109.42000000004</v>
      </c>
      <c r="I10" s="51">
        <f t="shared" si="0"/>
        <v>0.6999999947379244</v>
      </c>
      <c r="J10" s="51">
        <f t="shared" si="1"/>
        <v>9.208632245536022E-2</v>
      </c>
      <c r="K10" s="93"/>
      <c r="L10" s="50"/>
      <c r="M10" s="50"/>
      <c r="N10" s="50"/>
      <c r="O10" s="50"/>
      <c r="P10" s="50"/>
      <c r="Q10" s="50"/>
      <c r="R10" s="50"/>
      <c r="S10" s="51"/>
      <c r="T10" s="51"/>
      <c r="U10" s="52" t="s">
        <v>191</v>
      </c>
    </row>
    <row r="11" spans="1:21" s="1" customFormat="1" ht="75" x14ac:dyDescent="0.25">
      <c r="A11" s="40">
        <v>4</v>
      </c>
      <c r="B11" s="115" t="s">
        <v>54</v>
      </c>
      <c r="C11" s="41" t="s">
        <v>134</v>
      </c>
      <c r="D11" s="42">
        <f>E11+F11+G11+H11</f>
        <v>60600</v>
      </c>
      <c r="E11" s="43">
        <v>13427</v>
      </c>
      <c r="F11" s="43">
        <v>4753</v>
      </c>
      <c r="G11" s="43">
        <v>0</v>
      </c>
      <c r="H11" s="43">
        <v>42420</v>
      </c>
      <c r="I11" s="44">
        <f t="shared" si="0"/>
        <v>0.7</v>
      </c>
      <c r="J11" s="44">
        <f t="shared" si="1"/>
        <v>7.8432343234323437E-2</v>
      </c>
      <c r="K11" s="45">
        <v>4</v>
      </c>
      <c r="L11" s="42">
        <f>M11+P11+Q11+R11</f>
        <v>60600</v>
      </c>
      <c r="M11" s="43">
        <v>13427</v>
      </c>
      <c r="N11" s="43">
        <v>4753</v>
      </c>
      <c r="O11" s="43">
        <v>0</v>
      </c>
      <c r="P11" s="43">
        <v>4753</v>
      </c>
      <c r="Q11" s="43">
        <v>0</v>
      </c>
      <c r="R11" s="43">
        <v>42420</v>
      </c>
      <c r="S11" s="44">
        <f t="shared" si="2"/>
        <v>0.7</v>
      </c>
      <c r="T11" s="44">
        <f t="shared" si="3"/>
        <v>7.8432343234323437E-2</v>
      </c>
      <c r="U11" s="46" t="s">
        <v>180</v>
      </c>
    </row>
    <row r="12" spans="1:21" s="1" customFormat="1" ht="131.25" x14ac:dyDescent="0.25">
      <c r="A12" s="47">
        <v>5</v>
      </c>
      <c r="B12" s="116"/>
      <c r="C12" s="18" t="s">
        <v>131</v>
      </c>
      <c r="D12" s="19">
        <f t="shared" ref="D12:D16" si="8">E12+F12+G12+H12</f>
        <v>1017894</v>
      </c>
      <c r="E12" s="19">
        <v>74436.5</v>
      </c>
      <c r="F12" s="19">
        <v>50931.7</v>
      </c>
      <c r="G12" s="19">
        <v>180000</v>
      </c>
      <c r="H12" s="19">
        <v>712525.8</v>
      </c>
      <c r="I12" s="21">
        <f t="shared" si="0"/>
        <v>0.70000000000000007</v>
      </c>
      <c r="J12" s="21">
        <f t="shared" si="1"/>
        <v>5.0036349560956248E-2</v>
      </c>
      <c r="K12" s="29">
        <v>5</v>
      </c>
      <c r="L12" s="19">
        <f t="shared" ref="L12:L18" si="9">M12+P12+Q12+R12</f>
        <v>1017018</v>
      </c>
      <c r="M12" s="19">
        <v>74210.7</v>
      </c>
      <c r="N12" s="19">
        <v>50894.7</v>
      </c>
      <c r="O12" s="19">
        <f>50000+100000+30000</f>
        <v>180000</v>
      </c>
      <c r="P12" s="19">
        <v>50894.7</v>
      </c>
      <c r="Q12" s="19">
        <v>180000</v>
      </c>
      <c r="R12" s="19">
        <v>711912.6</v>
      </c>
      <c r="S12" s="21">
        <f t="shared" si="2"/>
        <v>0.7</v>
      </c>
      <c r="T12" s="21">
        <f t="shared" si="3"/>
        <v>5.0043067084358385E-2</v>
      </c>
      <c r="U12" s="48" t="s">
        <v>195</v>
      </c>
    </row>
    <row r="13" spans="1:21" s="1" customFormat="1" ht="93.75" x14ac:dyDescent="0.25">
      <c r="A13" s="47">
        <v>6</v>
      </c>
      <c r="B13" s="116"/>
      <c r="C13" s="23" t="s">
        <v>104</v>
      </c>
      <c r="D13" s="19">
        <f t="shared" si="8"/>
        <v>193100</v>
      </c>
      <c r="E13" s="20">
        <v>38620</v>
      </c>
      <c r="F13" s="20">
        <v>9655</v>
      </c>
      <c r="G13" s="20">
        <v>9655</v>
      </c>
      <c r="H13" s="20">
        <v>135170</v>
      </c>
      <c r="I13" s="21">
        <f t="shared" si="0"/>
        <v>0.7</v>
      </c>
      <c r="J13" s="21">
        <f t="shared" si="1"/>
        <v>0.05</v>
      </c>
      <c r="K13" s="29">
        <v>6</v>
      </c>
      <c r="L13" s="19">
        <f t="shared" si="9"/>
        <v>193100</v>
      </c>
      <c r="M13" s="20">
        <v>38620</v>
      </c>
      <c r="N13" s="20">
        <v>9655</v>
      </c>
      <c r="O13" s="20">
        <v>9655</v>
      </c>
      <c r="P13" s="20">
        <v>9655</v>
      </c>
      <c r="Q13" s="20">
        <v>9655</v>
      </c>
      <c r="R13" s="20">
        <v>135170</v>
      </c>
      <c r="S13" s="21">
        <f t="shared" si="2"/>
        <v>0.7</v>
      </c>
      <c r="T13" s="21">
        <f t="shared" si="3"/>
        <v>0.05</v>
      </c>
      <c r="U13" s="48" t="s">
        <v>180</v>
      </c>
    </row>
    <row r="14" spans="1:21" s="1" customFormat="1" ht="93.75" customHeight="1" x14ac:dyDescent="0.25">
      <c r="A14" s="47">
        <v>7</v>
      </c>
      <c r="B14" s="116"/>
      <c r="C14" s="23" t="s">
        <v>105</v>
      </c>
      <c r="D14" s="19">
        <f t="shared" si="8"/>
        <v>51400</v>
      </c>
      <c r="E14" s="20">
        <v>0</v>
      </c>
      <c r="F14" s="20">
        <v>15420</v>
      </c>
      <c r="G14" s="20">
        <v>0</v>
      </c>
      <c r="H14" s="20">
        <v>35980</v>
      </c>
      <c r="I14" s="21">
        <f t="shared" si="0"/>
        <v>0.7</v>
      </c>
      <c r="J14" s="21">
        <f t="shared" si="1"/>
        <v>0.3</v>
      </c>
      <c r="K14" s="29">
        <v>7</v>
      </c>
      <c r="L14" s="19">
        <f t="shared" si="9"/>
        <v>47870.96</v>
      </c>
      <c r="M14" s="20">
        <v>0</v>
      </c>
      <c r="N14" s="20">
        <v>15450</v>
      </c>
      <c r="O14" s="20">
        <v>0</v>
      </c>
      <c r="P14" s="20">
        <v>14361.28</v>
      </c>
      <c r="Q14" s="20">
        <v>0</v>
      </c>
      <c r="R14" s="20">
        <v>33509.68</v>
      </c>
      <c r="S14" s="21">
        <f t="shared" si="2"/>
        <v>0.70000016711593005</v>
      </c>
      <c r="T14" s="21">
        <f t="shared" si="3"/>
        <v>0.29999983288407001</v>
      </c>
      <c r="U14" s="98" t="s">
        <v>194</v>
      </c>
    </row>
    <row r="15" spans="1:21" s="1" customFormat="1" ht="56.25" x14ac:dyDescent="0.25">
      <c r="A15" s="47">
        <v>8</v>
      </c>
      <c r="B15" s="116"/>
      <c r="C15" s="23" t="s">
        <v>103</v>
      </c>
      <c r="D15" s="19">
        <f t="shared" si="8"/>
        <v>79600</v>
      </c>
      <c r="E15" s="20">
        <v>0</v>
      </c>
      <c r="F15" s="20">
        <v>23880</v>
      </c>
      <c r="G15" s="20">
        <v>0</v>
      </c>
      <c r="H15" s="20">
        <v>55720</v>
      </c>
      <c r="I15" s="21">
        <f t="shared" si="0"/>
        <v>0.7</v>
      </c>
      <c r="J15" s="21">
        <f t="shared" si="1"/>
        <v>0.3</v>
      </c>
      <c r="K15" s="29">
        <v>8</v>
      </c>
      <c r="L15" s="19">
        <f t="shared" si="9"/>
        <v>75970.959999999992</v>
      </c>
      <c r="M15" s="20">
        <v>0</v>
      </c>
      <c r="N15" s="20">
        <v>23880</v>
      </c>
      <c r="O15" s="20">
        <v>0</v>
      </c>
      <c r="P15" s="20">
        <v>22791.279999999999</v>
      </c>
      <c r="Q15" s="20">
        <v>0</v>
      </c>
      <c r="R15" s="20">
        <v>53179.68</v>
      </c>
      <c r="S15" s="21">
        <f t="shared" si="2"/>
        <v>0.70000010530339496</v>
      </c>
      <c r="T15" s="21">
        <f t="shared" si="3"/>
        <v>0.29999989469660515</v>
      </c>
      <c r="U15" s="98"/>
    </row>
    <row r="16" spans="1:21" s="1" customFormat="1" ht="75" x14ac:dyDescent="0.25">
      <c r="A16" s="47">
        <v>9</v>
      </c>
      <c r="B16" s="116"/>
      <c r="C16" s="23" t="s">
        <v>106</v>
      </c>
      <c r="D16" s="19">
        <f t="shared" si="8"/>
        <v>63000</v>
      </c>
      <c r="E16" s="20">
        <v>0</v>
      </c>
      <c r="F16" s="20">
        <v>18900</v>
      </c>
      <c r="G16" s="20">
        <v>0</v>
      </c>
      <c r="H16" s="20">
        <v>44100</v>
      </c>
      <c r="I16" s="21">
        <f t="shared" si="0"/>
        <v>0.7</v>
      </c>
      <c r="J16" s="21">
        <f t="shared" si="1"/>
        <v>0.3</v>
      </c>
      <c r="K16" s="29">
        <v>9</v>
      </c>
      <c r="L16" s="19">
        <f t="shared" si="9"/>
        <v>63000</v>
      </c>
      <c r="M16" s="20">
        <v>0</v>
      </c>
      <c r="N16" s="20">
        <v>18900</v>
      </c>
      <c r="O16" s="20">
        <v>0</v>
      </c>
      <c r="P16" s="20">
        <v>18900</v>
      </c>
      <c r="Q16" s="20">
        <v>0</v>
      </c>
      <c r="R16" s="20">
        <v>44100</v>
      </c>
      <c r="S16" s="21">
        <f t="shared" si="2"/>
        <v>0.7</v>
      </c>
      <c r="T16" s="21">
        <f t="shared" si="3"/>
        <v>0.3</v>
      </c>
      <c r="U16" s="48" t="s">
        <v>180</v>
      </c>
    </row>
    <row r="17" spans="1:21" s="1" customFormat="1" ht="75" hidden="1" x14ac:dyDescent="0.25">
      <c r="A17" s="47">
        <v>10</v>
      </c>
      <c r="B17" s="116"/>
      <c r="C17" s="23" t="s">
        <v>107</v>
      </c>
      <c r="D17" s="15">
        <v>63000</v>
      </c>
      <c r="E17" s="20">
        <v>0</v>
      </c>
      <c r="F17" s="20">
        <v>18900</v>
      </c>
      <c r="G17" s="20">
        <v>0</v>
      </c>
      <c r="H17" s="20">
        <v>44100</v>
      </c>
      <c r="I17" s="21">
        <f t="shared" si="0"/>
        <v>0.7</v>
      </c>
      <c r="J17" s="21">
        <f t="shared" si="1"/>
        <v>0.3</v>
      </c>
      <c r="K17" s="29"/>
      <c r="L17" s="19">
        <f t="shared" si="9"/>
        <v>0</v>
      </c>
      <c r="M17" s="20">
        <v>0</v>
      </c>
      <c r="N17" s="20"/>
      <c r="O17" s="20"/>
      <c r="P17" s="20">
        <v>0</v>
      </c>
      <c r="Q17" s="20">
        <v>0</v>
      </c>
      <c r="R17" s="20">
        <v>0</v>
      </c>
      <c r="S17" s="21" t="e">
        <f t="shared" si="2"/>
        <v>#DIV/0!</v>
      </c>
      <c r="T17" s="21" t="e">
        <f t="shared" si="3"/>
        <v>#DIV/0!</v>
      </c>
      <c r="U17" s="48"/>
    </row>
    <row r="18" spans="1:21" s="1" customFormat="1" ht="56.25" hidden="1" x14ac:dyDescent="0.25">
      <c r="A18" s="47">
        <v>11</v>
      </c>
      <c r="B18" s="116"/>
      <c r="C18" s="23" t="s">
        <v>55</v>
      </c>
      <c r="D18" s="15">
        <v>134000</v>
      </c>
      <c r="E18" s="20">
        <v>33500</v>
      </c>
      <c r="F18" s="20">
        <v>6700</v>
      </c>
      <c r="G18" s="20">
        <v>0</v>
      </c>
      <c r="H18" s="20">
        <v>93800</v>
      </c>
      <c r="I18" s="21">
        <f t="shared" si="0"/>
        <v>0.7</v>
      </c>
      <c r="J18" s="21">
        <f t="shared" si="1"/>
        <v>0.05</v>
      </c>
      <c r="K18" s="29"/>
      <c r="L18" s="19">
        <f t="shared" si="9"/>
        <v>0</v>
      </c>
      <c r="M18" s="20">
        <v>0</v>
      </c>
      <c r="N18" s="20"/>
      <c r="O18" s="20"/>
      <c r="P18" s="20">
        <v>0</v>
      </c>
      <c r="Q18" s="20">
        <v>0</v>
      </c>
      <c r="R18" s="20">
        <v>0</v>
      </c>
      <c r="S18" s="21" t="e">
        <f t="shared" si="2"/>
        <v>#DIV/0!</v>
      </c>
      <c r="T18" s="21" t="e">
        <f t="shared" si="3"/>
        <v>#DIV/0!</v>
      </c>
      <c r="U18" s="48"/>
    </row>
    <row r="19" spans="1:21" s="1" customFormat="1" x14ac:dyDescent="0.25">
      <c r="A19" s="47"/>
      <c r="B19" s="132" t="s">
        <v>141</v>
      </c>
      <c r="C19" s="132"/>
      <c r="D19" s="24">
        <f t="shared" ref="D19:G19" si="10">D11+D12+D13+D14+D15+D16</f>
        <v>1465594</v>
      </c>
      <c r="E19" s="24">
        <f t="shared" si="10"/>
        <v>126483.5</v>
      </c>
      <c r="F19" s="24">
        <f t="shared" si="10"/>
        <v>123539.7</v>
      </c>
      <c r="G19" s="24">
        <f t="shared" si="10"/>
        <v>189655</v>
      </c>
      <c r="H19" s="24">
        <f>H11+H12+H13+H14+H15+H16</f>
        <v>1025915.8</v>
      </c>
      <c r="I19" s="21">
        <f t="shared" ref="I19" si="11">H19/D19</f>
        <v>0.70000000000000007</v>
      </c>
      <c r="J19" s="21">
        <f t="shared" ref="J19" si="12">F19/D19</f>
        <v>8.4293262663466137E-2</v>
      </c>
      <c r="K19" s="92"/>
      <c r="L19" s="24">
        <f t="shared" ref="L19:Q19" si="13">L11+L12+L13+L14+L15+L16</f>
        <v>1457559.92</v>
      </c>
      <c r="M19" s="24">
        <f t="shared" si="13"/>
        <v>126257.7</v>
      </c>
      <c r="N19" s="24">
        <f t="shared" si="13"/>
        <v>123532.7</v>
      </c>
      <c r="O19" s="24">
        <f t="shared" si="13"/>
        <v>189655</v>
      </c>
      <c r="P19" s="24">
        <f t="shared" si="13"/>
        <v>121355.26</v>
      </c>
      <c r="Q19" s="24">
        <f t="shared" si="13"/>
        <v>189655</v>
      </c>
      <c r="R19" s="24">
        <f>R11+R12+R13+R14+R15+R16</f>
        <v>1020291.9600000001</v>
      </c>
      <c r="S19" s="21">
        <f t="shared" si="2"/>
        <v>0.7000000109772504</v>
      </c>
      <c r="T19" s="21">
        <f t="shared" si="3"/>
        <v>8.3259191155585568E-2</v>
      </c>
      <c r="U19" s="48" t="s">
        <v>197</v>
      </c>
    </row>
    <row r="20" spans="1:21" s="1" customFormat="1" ht="19.5" thickBot="1" x14ac:dyDescent="0.3">
      <c r="A20" s="49"/>
      <c r="B20" s="118" t="s">
        <v>154</v>
      </c>
      <c r="C20" s="118"/>
      <c r="D20" s="50">
        <f>SUM(D11:D18)</f>
        <v>1662594</v>
      </c>
      <c r="E20" s="50">
        <f>SUM(E11:E18)</f>
        <v>159983.5</v>
      </c>
      <c r="F20" s="50">
        <f>SUM(F11:F18)</f>
        <v>149139.70000000001</v>
      </c>
      <c r="G20" s="50">
        <f>SUM(G11:G18)</f>
        <v>189655</v>
      </c>
      <c r="H20" s="50">
        <f>SUM(H11:H18)</f>
        <v>1163815.8</v>
      </c>
      <c r="I20" s="51">
        <f t="shared" si="0"/>
        <v>0.70000000000000007</v>
      </c>
      <c r="J20" s="51">
        <f t="shared" si="1"/>
        <v>8.9703018295506906E-2</v>
      </c>
      <c r="K20" s="93"/>
      <c r="L20" s="50"/>
      <c r="M20" s="50"/>
      <c r="N20" s="50"/>
      <c r="O20" s="50"/>
      <c r="P20" s="50"/>
      <c r="Q20" s="50"/>
      <c r="R20" s="50"/>
      <c r="S20" s="51"/>
      <c r="T20" s="51"/>
      <c r="U20" s="52"/>
    </row>
    <row r="21" spans="1:21" s="1" customFormat="1" ht="37.5" x14ac:dyDescent="0.25">
      <c r="A21" s="40">
        <v>12</v>
      </c>
      <c r="B21" s="115" t="s">
        <v>47</v>
      </c>
      <c r="C21" s="53" t="s">
        <v>68</v>
      </c>
      <c r="D21" s="42">
        <f t="shared" ref="D21:D31" si="14">E21+F21+G21+H21</f>
        <v>599970</v>
      </c>
      <c r="E21" s="43">
        <v>149992.5</v>
      </c>
      <c r="F21" s="43">
        <v>29998.5</v>
      </c>
      <c r="G21" s="43">
        <v>0</v>
      </c>
      <c r="H21" s="43">
        <v>419979</v>
      </c>
      <c r="I21" s="44">
        <f t="shared" si="0"/>
        <v>0.7</v>
      </c>
      <c r="J21" s="44">
        <f t="shared" si="1"/>
        <v>0.05</v>
      </c>
      <c r="K21" s="45">
        <v>10</v>
      </c>
      <c r="L21" s="42">
        <f t="shared" ref="L21:L31" si="15">M21+P21+Q21+R21</f>
        <v>599970</v>
      </c>
      <c r="M21" s="43">
        <v>149992.5</v>
      </c>
      <c r="N21" s="43">
        <v>29998.5</v>
      </c>
      <c r="O21" s="43">
        <v>0</v>
      </c>
      <c r="P21" s="43">
        <v>29998.5</v>
      </c>
      <c r="Q21" s="43">
        <v>0</v>
      </c>
      <c r="R21" s="43">
        <v>419979</v>
      </c>
      <c r="S21" s="44">
        <f t="shared" si="2"/>
        <v>0.7</v>
      </c>
      <c r="T21" s="44">
        <f t="shared" si="3"/>
        <v>0.05</v>
      </c>
      <c r="U21" s="46" t="s">
        <v>180</v>
      </c>
    </row>
    <row r="22" spans="1:21" s="1" customFormat="1" x14ac:dyDescent="0.25">
      <c r="A22" s="47">
        <v>13</v>
      </c>
      <c r="B22" s="116"/>
      <c r="C22" s="18" t="s">
        <v>109</v>
      </c>
      <c r="D22" s="19">
        <f t="shared" si="14"/>
        <v>672440</v>
      </c>
      <c r="E22" s="20">
        <v>161385.60000000001</v>
      </c>
      <c r="F22" s="20">
        <v>40346.400000000001</v>
      </c>
      <c r="G22" s="20">
        <v>0</v>
      </c>
      <c r="H22" s="20">
        <v>470708</v>
      </c>
      <c r="I22" s="21">
        <f t="shared" si="0"/>
        <v>0.7</v>
      </c>
      <c r="J22" s="21">
        <f t="shared" si="1"/>
        <v>6.0000000000000005E-2</v>
      </c>
      <c r="K22" s="29">
        <v>11</v>
      </c>
      <c r="L22" s="19">
        <f t="shared" si="15"/>
        <v>672440</v>
      </c>
      <c r="M22" s="20">
        <v>161385.60000000001</v>
      </c>
      <c r="N22" s="20">
        <v>40346.400000000001</v>
      </c>
      <c r="O22" s="20">
        <v>0</v>
      </c>
      <c r="P22" s="20">
        <v>40346.400000000001</v>
      </c>
      <c r="Q22" s="20">
        <v>0</v>
      </c>
      <c r="R22" s="20">
        <v>470708</v>
      </c>
      <c r="S22" s="21">
        <f t="shared" si="2"/>
        <v>0.7</v>
      </c>
      <c r="T22" s="21">
        <f t="shared" si="3"/>
        <v>6.0000000000000005E-2</v>
      </c>
      <c r="U22" s="48" t="s">
        <v>180</v>
      </c>
    </row>
    <row r="23" spans="1:21" s="1" customFormat="1" ht="37.5" x14ac:dyDescent="0.25">
      <c r="A23" s="47">
        <v>14</v>
      </c>
      <c r="B23" s="116"/>
      <c r="C23" s="23" t="s">
        <v>48</v>
      </c>
      <c r="D23" s="19">
        <f t="shared" si="14"/>
        <v>182500</v>
      </c>
      <c r="E23" s="20">
        <v>36500</v>
      </c>
      <c r="F23" s="20">
        <v>18250</v>
      </c>
      <c r="G23" s="20">
        <v>0</v>
      </c>
      <c r="H23" s="20">
        <v>127750</v>
      </c>
      <c r="I23" s="21">
        <f t="shared" si="0"/>
        <v>0.7</v>
      </c>
      <c r="J23" s="21">
        <f t="shared" si="1"/>
        <v>0.1</v>
      </c>
      <c r="K23" s="29">
        <v>12</v>
      </c>
      <c r="L23" s="19">
        <f t="shared" si="15"/>
        <v>182500</v>
      </c>
      <c r="M23" s="20">
        <v>36500</v>
      </c>
      <c r="N23" s="20">
        <v>18250</v>
      </c>
      <c r="O23" s="20">
        <v>0</v>
      </c>
      <c r="P23" s="20">
        <v>18250</v>
      </c>
      <c r="Q23" s="20">
        <v>0</v>
      </c>
      <c r="R23" s="20">
        <v>127750</v>
      </c>
      <c r="S23" s="21">
        <f t="shared" si="2"/>
        <v>0.7</v>
      </c>
      <c r="T23" s="21">
        <f t="shared" si="3"/>
        <v>0.1</v>
      </c>
      <c r="U23" s="48" t="s">
        <v>180</v>
      </c>
    </row>
    <row r="24" spans="1:21" s="1" customFormat="1" ht="37.5" x14ac:dyDescent="0.25">
      <c r="A24" s="47">
        <v>15</v>
      </c>
      <c r="B24" s="116"/>
      <c r="C24" s="23" t="s">
        <v>49</v>
      </c>
      <c r="D24" s="19">
        <f t="shared" si="14"/>
        <v>306000</v>
      </c>
      <c r="E24" s="20">
        <v>71910</v>
      </c>
      <c r="F24" s="20">
        <v>19890</v>
      </c>
      <c r="G24" s="20">
        <v>0</v>
      </c>
      <c r="H24" s="20">
        <v>214200</v>
      </c>
      <c r="I24" s="21">
        <f t="shared" si="0"/>
        <v>0.7</v>
      </c>
      <c r="J24" s="21">
        <f t="shared" si="1"/>
        <v>6.5000000000000002E-2</v>
      </c>
      <c r="K24" s="29">
        <v>13</v>
      </c>
      <c r="L24" s="19">
        <f t="shared" si="15"/>
        <v>306000</v>
      </c>
      <c r="M24" s="20">
        <v>71910</v>
      </c>
      <c r="N24" s="20">
        <v>19890</v>
      </c>
      <c r="O24" s="20">
        <v>0</v>
      </c>
      <c r="P24" s="20">
        <v>19890</v>
      </c>
      <c r="Q24" s="20">
        <v>0</v>
      </c>
      <c r="R24" s="20">
        <v>214200</v>
      </c>
      <c r="S24" s="21">
        <f t="shared" si="2"/>
        <v>0.7</v>
      </c>
      <c r="T24" s="21">
        <f t="shared" si="3"/>
        <v>6.5000000000000002E-2</v>
      </c>
      <c r="U24" s="48" t="s">
        <v>180</v>
      </c>
    </row>
    <row r="25" spans="1:21" s="1" customFormat="1" ht="37.5" x14ac:dyDescent="0.25">
      <c r="A25" s="47">
        <v>16</v>
      </c>
      <c r="B25" s="116"/>
      <c r="C25" s="23" t="s">
        <v>75</v>
      </c>
      <c r="D25" s="19">
        <f t="shared" si="14"/>
        <v>594300</v>
      </c>
      <c r="E25" s="20">
        <v>106974</v>
      </c>
      <c r="F25" s="20">
        <v>71316</v>
      </c>
      <c r="G25" s="20">
        <v>0</v>
      </c>
      <c r="H25" s="20">
        <v>416010</v>
      </c>
      <c r="I25" s="21">
        <f t="shared" si="0"/>
        <v>0.7</v>
      </c>
      <c r="J25" s="21">
        <f t="shared" si="1"/>
        <v>0.12</v>
      </c>
      <c r="K25" s="29">
        <v>14</v>
      </c>
      <c r="L25" s="19">
        <f t="shared" si="15"/>
        <v>594300</v>
      </c>
      <c r="M25" s="20">
        <v>106974</v>
      </c>
      <c r="N25" s="20">
        <v>71316</v>
      </c>
      <c r="O25" s="20">
        <v>0</v>
      </c>
      <c r="P25" s="20">
        <v>71316</v>
      </c>
      <c r="Q25" s="20">
        <v>0</v>
      </c>
      <c r="R25" s="20">
        <v>416010</v>
      </c>
      <c r="S25" s="21">
        <f t="shared" si="2"/>
        <v>0.7</v>
      </c>
      <c r="T25" s="21">
        <f t="shared" si="3"/>
        <v>0.12</v>
      </c>
      <c r="U25" s="48" t="s">
        <v>180</v>
      </c>
    </row>
    <row r="26" spans="1:21" s="1" customFormat="1" ht="37.5" x14ac:dyDescent="0.25">
      <c r="A26" s="47">
        <v>17</v>
      </c>
      <c r="B26" s="116"/>
      <c r="C26" s="23" t="s">
        <v>50</v>
      </c>
      <c r="D26" s="19">
        <f t="shared" si="14"/>
        <v>234900</v>
      </c>
      <c r="E26" s="20">
        <v>46980</v>
      </c>
      <c r="F26" s="20">
        <v>23490</v>
      </c>
      <c r="G26" s="20">
        <v>0</v>
      </c>
      <c r="H26" s="20">
        <v>164430</v>
      </c>
      <c r="I26" s="21">
        <f t="shared" si="0"/>
        <v>0.7</v>
      </c>
      <c r="J26" s="21">
        <f t="shared" si="1"/>
        <v>0.1</v>
      </c>
      <c r="K26" s="29">
        <v>15</v>
      </c>
      <c r="L26" s="19">
        <f t="shared" si="15"/>
        <v>234900</v>
      </c>
      <c r="M26" s="20">
        <v>46980</v>
      </c>
      <c r="N26" s="20">
        <v>23490</v>
      </c>
      <c r="O26" s="20">
        <v>0</v>
      </c>
      <c r="P26" s="20">
        <v>23490</v>
      </c>
      <c r="Q26" s="20">
        <v>0</v>
      </c>
      <c r="R26" s="20">
        <v>164430</v>
      </c>
      <c r="S26" s="21">
        <f t="shared" si="2"/>
        <v>0.7</v>
      </c>
      <c r="T26" s="21">
        <f t="shared" si="3"/>
        <v>0.1</v>
      </c>
      <c r="U26" s="48" t="s">
        <v>180</v>
      </c>
    </row>
    <row r="27" spans="1:21" s="1" customFormat="1" ht="37.5" x14ac:dyDescent="0.25">
      <c r="A27" s="47">
        <v>18</v>
      </c>
      <c r="B27" s="116"/>
      <c r="C27" s="23" t="s">
        <v>51</v>
      </c>
      <c r="D27" s="19">
        <f t="shared" si="14"/>
        <v>206500</v>
      </c>
      <c r="E27" s="20">
        <v>49560</v>
      </c>
      <c r="F27" s="20">
        <v>12390</v>
      </c>
      <c r="G27" s="20">
        <v>0</v>
      </c>
      <c r="H27" s="20">
        <v>144550</v>
      </c>
      <c r="I27" s="21">
        <f t="shared" si="0"/>
        <v>0.7</v>
      </c>
      <c r="J27" s="21">
        <f t="shared" si="1"/>
        <v>0.06</v>
      </c>
      <c r="K27" s="29">
        <v>16</v>
      </c>
      <c r="L27" s="19">
        <f t="shared" si="15"/>
        <v>206500</v>
      </c>
      <c r="M27" s="20">
        <v>49560</v>
      </c>
      <c r="N27" s="20">
        <v>12390</v>
      </c>
      <c r="O27" s="20">
        <v>0</v>
      </c>
      <c r="P27" s="20">
        <v>12390</v>
      </c>
      <c r="Q27" s="20">
        <v>0</v>
      </c>
      <c r="R27" s="20">
        <v>144550</v>
      </c>
      <c r="S27" s="21">
        <f t="shared" si="2"/>
        <v>0.7</v>
      </c>
      <c r="T27" s="21">
        <f t="shared" si="3"/>
        <v>0.06</v>
      </c>
      <c r="U27" s="48" t="s">
        <v>180</v>
      </c>
    </row>
    <row r="28" spans="1:21" s="1" customFormat="1" ht="37.5" x14ac:dyDescent="0.25">
      <c r="A28" s="47">
        <v>19</v>
      </c>
      <c r="B28" s="116"/>
      <c r="C28" s="23" t="s">
        <v>52</v>
      </c>
      <c r="D28" s="19">
        <f t="shared" si="14"/>
        <v>275350</v>
      </c>
      <c r="E28" s="20">
        <v>55070</v>
      </c>
      <c r="F28" s="20">
        <v>27535</v>
      </c>
      <c r="G28" s="20">
        <v>0</v>
      </c>
      <c r="H28" s="20">
        <v>192745</v>
      </c>
      <c r="I28" s="21">
        <f t="shared" si="0"/>
        <v>0.7</v>
      </c>
      <c r="J28" s="21">
        <f t="shared" si="1"/>
        <v>0.1</v>
      </c>
      <c r="K28" s="29">
        <v>17</v>
      </c>
      <c r="L28" s="19">
        <f t="shared" si="15"/>
        <v>275350</v>
      </c>
      <c r="M28" s="20">
        <v>55070</v>
      </c>
      <c r="N28" s="20">
        <v>27535</v>
      </c>
      <c r="O28" s="20">
        <v>0</v>
      </c>
      <c r="P28" s="20">
        <v>27535</v>
      </c>
      <c r="Q28" s="20">
        <v>0</v>
      </c>
      <c r="R28" s="20">
        <v>192745</v>
      </c>
      <c r="S28" s="21">
        <f t="shared" si="2"/>
        <v>0.7</v>
      </c>
      <c r="T28" s="21">
        <f t="shared" si="3"/>
        <v>0.1</v>
      </c>
      <c r="U28" s="48" t="s">
        <v>180</v>
      </c>
    </row>
    <row r="29" spans="1:21" s="1" customFormat="1" ht="37.5" x14ac:dyDescent="0.25">
      <c r="A29" s="47">
        <v>20</v>
      </c>
      <c r="B29" s="116"/>
      <c r="C29" s="23" t="s">
        <v>56</v>
      </c>
      <c r="D29" s="19">
        <f t="shared" si="14"/>
        <v>337900</v>
      </c>
      <c r="E29" s="20">
        <v>50685</v>
      </c>
      <c r="F29" s="20">
        <v>50685</v>
      </c>
      <c r="G29" s="20">
        <v>0</v>
      </c>
      <c r="H29" s="20">
        <v>236530</v>
      </c>
      <c r="I29" s="21">
        <f t="shared" si="0"/>
        <v>0.7</v>
      </c>
      <c r="J29" s="21">
        <f t="shared" si="1"/>
        <v>0.15</v>
      </c>
      <c r="K29" s="29">
        <v>18</v>
      </c>
      <c r="L29" s="19">
        <f t="shared" si="15"/>
        <v>337900</v>
      </c>
      <c r="M29" s="20">
        <v>50685</v>
      </c>
      <c r="N29" s="20">
        <v>50685</v>
      </c>
      <c r="O29" s="20">
        <v>0</v>
      </c>
      <c r="P29" s="20">
        <v>50685</v>
      </c>
      <c r="Q29" s="20">
        <v>0</v>
      </c>
      <c r="R29" s="20">
        <v>236530</v>
      </c>
      <c r="S29" s="21">
        <f t="shared" si="2"/>
        <v>0.7</v>
      </c>
      <c r="T29" s="21">
        <f t="shared" si="3"/>
        <v>0.15</v>
      </c>
      <c r="U29" s="48" t="s">
        <v>180</v>
      </c>
    </row>
    <row r="30" spans="1:21" s="1" customFormat="1" ht="93.75" x14ac:dyDescent="0.25">
      <c r="A30" s="47">
        <v>21</v>
      </c>
      <c r="B30" s="116"/>
      <c r="C30" s="23" t="s">
        <v>116</v>
      </c>
      <c r="D30" s="19">
        <f t="shared" si="14"/>
        <v>1008540</v>
      </c>
      <c r="E30" s="20">
        <v>100854</v>
      </c>
      <c r="F30" s="20">
        <v>201708</v>
      </c>
      <c r="G30" s="20">
        <v>0</v>
      </c>
      <c r="H30" s="20">
        <v>705978</v>
      </c>
      <c r="I30" s="21">
        <f t="shared" si="0"/>
        <v>0.7</v>
      </c>
      <c r="J30" s="21">
        <f t="shared" si="1"/>
        <v>0.2</v>
      </c>
      <c r="K30" s="29">
        <v>19</v>
      </c>
      <c r="L30" s="19">
        <f t="shared" si="15"/>
        <v>758000</v>
      </c>
      <c r="M30" s="20">
        <v>75800</v>
      </c>
      <c r="N30" s="20">
        <v>201708</v>
      </c>
      <c r="O30" s="20">
        <v>0</v>
      </c>
      <c r="P30" s="20">
        <v>151600</v>
      </c>
      <c r="Q30" s="20">
        <v>0</v>
      </c>
      <c r="R30" s="20">
        <v>530600</v>
      </c>
      <c r="S30" s="21">
        <f t="shared" si="2"/>
        <v>0.7</v>
      </c>
      <c r="T30" s="21">
        <f t="shared" si="3"/>
        <v>0.2</v>
      </c>
      <c r="U30" s="48" t="s">
        <v>196</v>
      </c>
    </row>
    <row r="31" spans="1:21" s="1" customFormat="1" ht="37.5" x14ac:dyDescent="0.25">
      <c r="A31" s="47">
        <v>22</v>
      </c>
      <c r="B31" s="116"/>
      <c r="C31" s="23" t="s">
        <v>53</v>
      </c>
      <c r="D31" s="19">
        <f t="shared" si="14"/>
        <v>312900</v>
      </c>
      <c r="E31" s="20">
        <v>62580</v>
      </c>
      <c r="F31" s="20">
        <v>31290</v>
      </c>
      <c r="G31" s="20">
        <v>0</v>
      </c>
      <c r="H31" s="20">
        <v>219030</v>
      </c>
      <c r="I31" s="21">
        <f t="shared" si="0"/>
        <v>0.7</v>
      </c>
      <c r="J31" s="21">
        <f t="shared" si="1"/>
        <v>0.1</v>
      </c>
      <c r="K31" s="29">
        <v>20</v>
      </c>
      <c r="L31" s="19">
        <f t="shared" si="15"/>
        <v>312900</v>
      </c>
      <c r="M31" s="20">
        <v>62580</v>
      </c>
      <c r="N31" s="20">
        <v>31290</v>
      </c>
      <c r="O31" s="20">
        <v>0</v>
      </c>
      <c r="P31" s="20">
        <v>31290</v>
      </c>
      <c r="Q31" s="20">
        <v>0</v>
      </c>
      <c r="R31" s="20">
        <v>219030</v>
      </c>
      <c r="S31" s="21">
        <f t="shared" si="2"/>
        <v>0.7</v>
      </c>
      <c r="T31" s="21">
        <f t="shared" si="3"/>
        <v>0.1</v>
      </c>
      <c r="U31" s="48" t="s">
        <v>180</v>
      </c>
    </row>
    <row r="32" spans="1:21" s="1" customFormat="1" ht="37.5" x14ac:dyDescent="0.25">
      <c r="A32" s="47"/>
      <c r="B32" s="132" t="s">
        <v>142</v>
      </c>
      <c r="C32" s="132"/>
      <c r="D32" s="24">
        <f t="shared" ref="D32:G32" si="16">D21+D22+D23+D24+D25+D26+D27+D28+D29+D30+D31</f>
        <v>4731300</v>
      </c>
      <c r="E32" s="24">
        <f t="shared" si="16"/>
        <v>892491.1</v>
      </c>
      <c r="F32" s="24">
        <f t="shared" si="16"/>
        <v>526898.9</v>
      </c>
      <c r="G32" s="24">
        <f t="shared" si="16"/>
        <v>0</v>
      </c>
      <c r="H32" s="24">
        <f>H21+H22+H23+H24+H25+H26+H27+H28+H29+H30+H31</f>
        <v>3311910</v>
      </c>
      <c r="I32" s="21">
        <f t="shared" ref="I32" si="17">H32/D32</f>
        <v>0.7</v>
      </c>
      <c r="J32" s="21">
        <f t="shared" ref="J32" si="18">F32/D32</f>
        <v>0.11136450869739818</v>
      </c>
      <c r="K32" s="92"/>
      <c r="L32" s="24">
        <f t="shared" ref="L32:Q32" si="19">L21+L22+L23+L24+L25+L26+L27+L28+L29+L30+L31</f>
        <v>4480760</v>
      </c>
      <c r="M32" s="24">
        <f t="shared" si="19"/>
        <v>867437.1</v>
      </c>
      <c r="N32" s="24">
        <f t="shared" si="19"/>
        <v>526898.9</v>
      </c>
      <c r="O32" s="24">
        <f t="shared" si="19"/>
        <v>0</v>
      </c>
      <c r="P32" s="24">
        <f t="shared" si="19"/>
        <v>476790.9</v>
      </c>
      <c r="Q32" s="24">
        <f t="shared" si="19"/>
        <v>0</v>
      </c>
      <c r="R32" s="24">
        <f>R21+R22+R23+R24+R25+R26+R27+R28+R29+R30+R31</f>
        <v>3136532</v>
      </c>
      <c r="S32" s="21">
        <f t="shared" si="2"/>
        <v>0.7</v>
      </c>
      <c r="T32" s="21">
        <f t="shared" si="3"/>
        <v>0.10640848873851758</v>
      </c>
      <c r="U32" s="48" t="s">
        <v>198</v>
      </c>
    </row>
    <row r="33" spans="1:21" s="1" customFormat="1" ht="19.5" thickBot="1" x14ac:dyDescent="0.3">
      <c r="A33" s="49"/>
      <c r="B33" s="118" t="s">
        <v>155</v>
      </c>
      <c r="C33" s="118"/>
      <c r="D33" s="50">
        <f>SUM(D21:D31)</f>
        <v>4731300</v>
      </c>
      <c r="E33" s="50">
        <f>SUM(E21:E31)</f>
        <v>892491.1</v>
      </c>
      <c r="F33" s="50">
        <f>SUM(F21:F31)</f>
        <v>526898.9</v>
      </c>
      <c r="G33" s="50">
        <f>SUM(G21:G31)</f>
        <v>0</v>
      </c>
      <c r="H33" s="50">
        <f>SUM(H21:H31)</f>
        <v>3311910</v>
      </c>
      <c r="I33" s="51">
        <f t="shared" si="0"/>
        <v>0.7</v>
      </c>
      <c r="J33" s="51">
        <f t="shared" si="1"/>
        <v>0.11136450869739818</v>
      </c>
      <c r="K33" s="93"/>
      <c r="L33" s="50"/>
      <c r="M33" s="50"/>
      <c r="N33" s="50"/>
      <c r="O33" s="50"/>
      <c r="P33" s="50"/>
      <c r="Q33" s="50"/>
      <c r="R33" s="50"/>
      <c r="S33" s="51"/>
      <c r="T33" s="51"/>
      <c r="U33" s="52" t="s">
        <v>191</v>
      </c>
    </row>
    <row r="34" spans="1:21" s="1" customFormat="1" ht="56.25" customHeight="1" x14ac:dyDescent="0.25">
      <c r="A34" s="40">
        <v>23</v>
      </c>
      <c r="B34" s="115" t="s">
        <v>84</v>
      </c>
      <c r="C34" s="53" t="s">
        <v>85</v>
      </c>
      <c r="D34" s="42">
        <f t="shared" ref="D34:D37" si="20">E34+F34+G34+H34</f>
        <v>1200000</v>
      </c>
      <c r="E34" s="43">
        <v>60000</v>
      </c>
      <c r="F34" s="43">
        <v>60000</v>
      </c>
      <c r="G34" s="43">
        <v>240000</v>
      </c>
      <c r="H34" s="43">
        <v>840000</v>
      </c>
      <c r="I34" s="44">
        <f t="shared" si="0"/>
        <v>0.7</v>
      </c>
      <c r="J34" s="44">
        <f t="shared" si="1"/>
        <v>0.05</v>
      </c>
      <c r="K34" s="45">
        <v>21</v>
      </c>
      <c r="L34" s="42">
        <f t="shared" ref="L34:L38" si="21">M34+P34+Q34+R34</f>
        <v>1197058</v>
      </c>
      <c r="M34" s="43">
        <v>59852.9</v>
      </c>
      <c r="N34" s="43">
        <v>300000</v>
      </c>
      <c r="O34" s="43">
        <v>0</v>
      </c>
      <c r="P34" s="43">
        <v>299264.5</v>
      </c>
      <c r="Q34" s="43">
        <v>0</v>
      </c>
      <c r="R34" s="43">
        <v>837940.6</v>
      </c>
      <c r="S34" s="44">
        <f t="shared" si="2"/>
        <v>0.7</v>
      </c>
      <c r="T34" s="44">
        <f t="shared" si="3"/>
        <v>0.25</v>
      </c>
      <c r="U34" s="99" t="s">
        <v>199</v>
      </c>
    </row>
    <row r="35" spans="1:21" s="1" customFormat="1" x14ac:dyDescent="0.25">
      <c r="A35" s="47">
        <v>24</v>
      </c>
      <c r="B35" s="116"/>
      <c r="C35" s="18" t="s">
        <v>87</v>
      </c>
      <c r="D35" s="19">
        <f t="shared" si="20"/>
        <v>500000</v>
      </c>
      <c r="E35" s="20">
        <v>100000</v>
      </c>
      <c r="F35" s="20">
        <v>50000</v>
      </c>
      <c r="G35" s="20">
        <v>0</v>
      </c>
      <c r="H35" s="20">
        <v>350000</v>
      </c>
      <c r="I35" s="21">
        <f t="shared" si="0"/>
        <v>0.7</v>
      </c>
      <c r="J35" s="21">
        <f t="shared" si="1"/>
        <v>0.1</v>
      </c>
      <c r="K35" s="29">
        <v>22</v>
      </c>
      <c r="L35" s="19">
        <f t="shared" si="21"/>
        <v>498500</v>
      </c>
      <c r="M35" s="20">
        <v>99700</v>
      </c>
      <c r="N35" s="20">
        <v>50000</v>
      </c>
      <c r="O35" s="20">
        <v>0</v>
      </c>
      <c r="P35" s="20">
        <v>49850</v>
      </c>
      <c r="Q35" s="20">
        <v>0</v>
      </c>
      <c r="R35" s="20">
        <v>348950</v>
      </c>
      <c r="S35" s="21">
        <f t="shared" si="2"/>
        <v>0.7</v>
      </c>
      <c r="T35" s="21">
        <f t="shared" si="3"/>
        <v>0.1</v>
      </c>
      <c r="U35" s="100"/>
    </row>
    <row r="36" spans="1:21" s="1" customFormat="1" ht="56.25" hidden="1" customHeight="1" x14ac:dyDescent="0.25">
      <c r="A36" s="47">
        <v>25</v>
      </c>
      <c r="B36" s="116"/>
      <c r="C36" s="18" t="s">
        <v>86</v>
      </c>
      <c r="D36" s="19">
        <f t="shared" si="20"/>
        <v>770000</v>
      </c>
      <c r="E36" s="20">
        <v>154000</v>
      </c>
      <c r="F36" s="20">
        <v>77000</v>
      </c>
      <c r="G36" s="20">
        <v>0</v>
      </c>
      <c r="H36" s="20">
        <v>539000</v>
      </c>
      <c r="I36" s="21">
        <f t="shared" si="0"/>
        <v>0.7</v>
      </c>
      <c r="J36" s="21">
        <f t="shared" si="1"/>
        <v>0.1</v>
      </c>
      <c r="K36" s="29"/>
      <c r="L36" s="19">
        <f t="shared" si="21"/>
        <v>0</v>
      </c>
      <c r="M36" s="20">
        <v>0</v>
      </c>
      <c r="N36" s="20"/>
      <c r="O36" s="20"/>
      <c r="P36" s="20">
        <v>0</v>
      </c>
      <c r="Q36" s="20">
        <v>0</v>
      </c>
      <c r="R36" s="20">
        <v>0</v>
      </c>
      <c r="S36" s="21" t="e">
        <f t="shared" si="2"/>
        <v>#DIV/0!</v>
      </c>
      <c r="T36" s="21" t="e">
        <f t="shared" si="3"/>
        <v>#DIV/0!</v>
      </c>
      <c r="U36" s="100"/>
    </row>
    <row r="37" spans="1:21" s="1" customFormat="1" ht="37.5" x14ac:dyDescent="0.25">
      <c r="A37" s="47">
        <v>26</v>
      </c>
      <c r="B37" s="116"/>
      <c r="C37" s="18" t="s">
        <v>88</v>
      </c>
      <c r="D37" s="19">
        <f t="shared" si="20"/>
        <v>300000</v>
      </c>
      <c r="E37" s="20">
        <v>60000</v>
      </c>
      <c r="F37" s="20">
        <v>30000</v>
      </c>
      <c r="G37" s="20">
        <v>0</v>
      </c>
      <c r="H37" s="20">
        <v>210000</v>
      </c>
      <c r="I37" s="21">
        <f t="shared" si="0"/>
        <v>0.7</v>
      </c>
      <c r="J37" s="21">
        <f t="shared" si="1"/>
        <v>0.1</v>
      </c>
      <c r="K37" s="29">
        <v>23</v>
      </c>
      <c r="L37" s="19">
        <f t="shared" si="21"/>
        <v>298000</v>
      </c>
      <c r="M37" s="20">
        <v>59600</v>
      </c>
      <c r="N37" s="20">
        <v>30000</v>
      </c>
      <c r="O37" s="20">
        <v>0</v>
      </c>
      <c r="P37" s="20">
        <v>29800</v>
      </c>
      <c r="Q37" s="20">
        <v>0</v>
      </c>
      <c r="R37" s="20">
        <v>208600</v>
      </c>
      <c r="S37" s="21">
        <f t="shared" si="2"/>
        <v>0.7</v>
      </c>
      <c r="T37" s="21">
        <f t="shared" si="3"/>
        <v>0.1</v>
      </c>
      <c r="U37" s="100"/>
    </row>
    <row r="38" spans="1:21" s="1" customFormat="1" hidden="1" x14ac:dyDescent="0.25">
      <c r="A38" s="47">
        <v>27</v>
      </c>
      <c r="B38" s="116"/>
      <c r="C38" s="18" t="s">
        <v>25</v>
      </c>
      <c r="D38" s="19">
        <v>500000</v>
      </c>
      <c r="E38" s="20">
        <v>100000</v>
      </c>
      <c r="F38" s="20">
        <v>50000</v>
      </c>
      <c r="G38" s="20">
        <v>0</v>
      </c>
      <c r="H38" s="20">
        <v>350000</v>
      </c>
      <c r="I38" s="21">
        <f t="shared" si="0"/>
        <v>0.7</v>
      </c>
      <c r="J38" s="21">
        <f t="shared" si="1"/>
        <v>0.1</v>
      </c>
      <c r="K38" s="29"/>
      <c r="L38" s="19">
        <f t="shared" si="21"/>
        <v>0</v>
      </c>
      <c r="M38" s="20">
        <v>0</v>
      </c>
      <c r="N38" s="20"/>
      <c r="O38" s="20"/>
      <c r="P38" s="20">
        <v>0</v>
      </c>
      <c r="Q38" s="20">
        <v>0</v>
      </c>
      <c r="R38" s="20">
        <v>0</v>
      </c>
      <c r="S38" s="21" t="e">
        <f t="shared" si="2"/>
        <v>#DIV/0!</v>
      </c>
      <c r="T38" s="21" t="e">
        <f t="shared" si="3"/>
        <v>#DIV/0!</v>
      </c>
      <c r="U38" s="48"/>
    </row>
    <row r="39" spans="1:21" s="1" customFormat="1" ht="37.5" x14ac:dyDescent="0.25">
      <c r="A39" s="47"/>
      <c r="B39" s="132" t="s">
        <v>143</v>
      </c>
      <c r="C39" s="132"/>
      <c r="D39" s="24">
        <f t="shared" ref="D39:G39" si="22">D34+D35+D37</f>
        <v>2000000</v>
      </c>
      <c r="E39" s="24">
        <f t="shared" si="22"/>
        <v>220000</v>
      </c>
      <c r="F39" s="24">
        <f t="shared" si="22"/>
        <v>140000</v>
      </c>
      <c r="G39" s="24">
        <f t="shared" si="22"/>
        <v>240000</v>
      </c>
      <c r="H39" s="24">
        <f>H34+H35+H37</f>
        <v>1400000</v>
      </c>
      <c r="I39" s="21">
        <f t="shared" ref="I39" si="23">H39/D39</f>
        <v>0.7</v>
      </c>
      <c r="J39" s="21">
        <f t="shared" ref="J39" si="24">F39/D39</f>
        <v>7.0000000000000007E-2</v>
      </c>
      <c r="K39" s="92"/>
      <c r="L39" s="24">
        <f t="shared" ref="L39:Q39" si="25">L34+L35+L37</f>
        <v>1993558</v>
      </c>
      <c r="M39" s="24">
        <f t="shared" si="25"/>
        <v>219152.9</v>
      </c>
      <c r="N39" s="24">
        <f t="shared" si="25"/>
        <v>380000</v>
      </c>
      <c r="O39" s="24">
        <f t="shared" si="25"/>
        <v>0</v>
      </c>
      <c r="P39" s="24">
        <f t="shared" si="25"/>
        <v>378914.5</v>
      </c>
      <c r="Q39" s="24">
        <f t="shared" si="25"/>
        <v>0</v>
      </c>
      <c r="R39" s="24">
        <f>R34+R35+R37</f>
        <v>1395490.6</v>
      </c>
      <c r="S39" s="21">
        <f t="shared" si="2"/>
        <v>0.70000000000000007</v>
      </c>
      <c r="T39" s="21">
        <f t="shared" si="3"/>
        <v>0.19006946374271527</v>
      </c>
      <c r="U39" s="48" t="s">
        <v>200</v>
      </c>
    </row>
    <row r="40" spans="1:21" s="1" customFormat="1" ht="19.5" thickBot="1" x14ac:dyDescent="0.3">
      <c r="A40" s="49"/>
      <c r="B40" s="118" t="s">
        <v>156</v>
      </c>
      <c r="C40" s="118"/>
      <c r="D40" s="50">
        <f>SUM(D34:D38)</f>
        <v>3270000</v>
      </c>
      <c r="E40" s="50">
        <f>SUM(E34:E38)</f>
        <v>474000</v>
      </c>
      <c r="F40" s="50">
        <f>SUM(F34:F38)</f>
        <v>267000</v>
      </c>
      <c r="G40" s="50">
        <f>SUM(G34:G38)</f>
        <v>240000</v>
      </c>
      <c r="H40" s="50">
        <f>SUM(H34:H38)</f>
        <v>2289000</v>
      </c>
      <c r="I40" s="51">
        <f t="shared" si="0"/>
        <v>0.7</v>
      </c>
      <c r="J40" s="51">
        <f t="shared" si="1"/>
        <v>8.1651376146788995E-2</v>
      </c>
      <c r="K40" s="93"/>
      <c r="L40" s="50"/>
      <c r="M40" s="50"/>
      <c r="N40" s="50"/>
      <c r="O40" s="50"/>
      <c r="P40" s="50"/>
      <c r="Q40" s="50"/>
      <c r="R40" s="50"/>
      <c r="S40" s="51"/>
      <c r="T40" s="51"/>
      <c r="U40" s="52"/>
    </row>
    <row r="41" spans="1:21" s="1" customFormat="1" ht="37.5" x14ac:dyDescent="0.25">
      <c r="A41" s="40">
        <v>28</v>
      </c>
      <c r="B41" s="115" t="s">
        <v>71</v>
      </c>
      <c r="C41" s="53" t="s">
        <v>69</v>
      </c>
      <c r="D41" s="42">
        <f t="shared" ref="D41:D43" si="26">E41+F41+G41+H41</f>
        <v>540000</v>
      </c>
      <c r="E41" s="43">
        <v>135000</v>
      </c>
      <c r="F41" s="43">
        <v>27000</v>
      </c>
      <c r="G41" s="43">
        <v>0</v>
      </c>
      <c r="H41" s="43">
        <v>378000</v>
      </c>
      <c r="I41" s="44">
        <f t="shared" si="0"/>
        <v>0.7</v>
      </c>
      <c r="J41" s="44">
        <f t="shared" si="1"/>
        <v>0.05</v>
      </c>
      <c r="K41" s="45">
        <v>24</v>
      </c>
      <c r="L41" s="42">
        <f t="shared" ref="L41:L47" si="27">M41+P41+Q41+R41</f>
        <v>540000</v>
      </c>
      <c r="M41" s="43">
        <v>135000</v>
      </c>
      <c r="N41" s="43">
        <v>27000</v>
      </c>
      <c r="O41" s="43">
        <v>0</v>
      </c>
      <c r="P41" s="43">
        <v>27000</v>
      </c>
      <c r="Q41" s="43">
        <v>0</v>
      </c>
      <c r="R41" s="43">
        <v>378000</v>
      </c>
      <c r="S41" s="44">
        <f t="shared" si="2"/>
        <v>0.7</v>
      </c>
      <c r="T41" s="44">
        <f t="shared" si="3"/>
        <v>0.05</v>
      </c>
      <c r="U41" s="46" t="s">
        <v>180</v>
      </c>
    </row>
    <row r="42" spans="1:21" s="1" customFormat="1" ht="37.5" x14ac:dyDescent="0.25">
      <c r="A42" s="47">
        <v>29</v>
      </c>
      <c r="B42" s="116"/>
      <c r="C42" s="18" t="s">
        <v>74</v>
      </c>
      <c r="D42" s="19">
        <f t="shared" si="26"/>
        <v>200000</v>
      </c>
      <c r="E42" s="20">
        <v>0</v>
      </c>
      <c r="F42" s="20">
        <v>10000</v>
      </c>
      <c r="G42" s="20">
        <v>50000</v>
      </c>
      <c r="H42" s="20">
        <v>140000</v>
      </c>
      <c r="I42" s="21">
        <f t="shared" si="0"/>
        <v>0.7</v>
      </c>
      <c r="J42" s="21">
        <f t="shared" si="1"/>
        <v>0.05</v>
      </c>
      <c r="K42" s="29">
        <v>25</v>
      </c>
      <c r="L42" s="19">
        <f t="shared" si="27"/>
        <v>200000</v>
      </c>
      <c r="M42" s="20">
        <v>0</v>
      </c>
      <c r="N42" s="20">
        <v>10000</v>
      </c>
      <c r="O42" s="20">
        <v>50000</v>
      </c>
      <c r="P42" s="20">
        <v>10000</v>
      </c>
      <c r="Q42" s="20">
        <v>50000</v>
      </c>
      <c r="R42" s="20">
        <v>140000</v>
      </c>
      <c r="S42" s="21">
        <f t="shared" si="2"/>
        <v>0.7</v>
      </c>
      <c r="T42" s="21">
        <f t="shared" si="3"/>
        <v>0.05</v>
      </c>
      <c r="U42" s="48" t="s">
        <v>180</v>
      </c>
    </row>
    <row r="43" spans="1:21" s="1" customFormat="1" ht="56.25" x14ac:dyDescent="0.25">
      <c r="A43" s="47">
        <v>30</v>
      </c>
      <c r="B43" s="116"/>
      <c r="C43" s="18" t="s">
        <v>70</v>
      </c>
      <c r="D43" s="19">
        <f t="shared" si="26"/>
        <v>64000</v>
      </c>
      <c r="E43" s="20">
        <v>14720</v>
      </c>
      <c r="F43" s="20">
        <v>4480</v>
      </c>
      <c r="G43" s="20">
        <v>0</v>
      </c>
      <c r="H43" s="20">
        <v>44800</v>
      </c>
      <c r="I43" s="21">
        <f t="shared" si="0"/>
        <v>0.7</v>
      </c>
      <c r="J43" s="21">
        <f t="shared" si="1"/>
        <v>7.0000000000000007E-2</v>
      </c>
      <c r="K43" s="29">
        <v>26</v>
      </c>
      <c r="L43" s="19">
        <f t="shared" si="27"/>
        <v>64000</v>
      </c>
      <c r="M43" s="20">
        <v>14720</v>
      </c>
      <c r="N43" s="20">
        <v>4480</v>
      </c>
      <c r="O43" s="20">
        <v>0</v>
      </c>
      <c r="P43" s="20">
        <v>4480</v>
      </c>
      <c r="Q43" s="20">
        <v>0</v>
      </c>
      <c r="R43" s="20">
        <v>44800</v>
      </c>
      <c r="S43" s="21">
        <f t="shared" si="2"/>
        <v>0.7</v>
      </c>
      <c r="T43" s="21">
        <f t="shared" si="3"/>
        <v>7.0000000000000007E-2</v>
      </c>
      <c r="U43" s="48" t="s">
        <v>180</v>
      </c>
    </row>
    <row r="44" spans="1:21" s="1" customFormat="1" ht="56.25" hidden="1" x14ac:dyDescent="0.25">
      <c r="A44" s="47">
        <v>31</v>
      </c>
      <c r="B44" s="116"/>
      <c r="C44" s="18" t="s">
        <v>72</v>
      </c>
      <c r="D44" s="19">
        <v>100000</v>
      </c>
      <c r="E44" s="20">
        <v>25000</v>
      </c>
      <c r="F44" s="20">
        <v>5000</v>
      </c>
      <c r="G44" s="20">
        <v>0</v>
      </c>
      <c r="H44" s="20">
        <v>70000</v>
      </c>
      <c r="I44" s="21">
        <f t="shared" si="0"/>
        <v>0.7</v>
      </c>
      <c r="J44" s="21">
        <f t="shared" si="1"/>
        <v>0.05</v>
      </c>
      <c r="K44" s="29"/>
      <c r="L44" s="19">
        <f t="shared" si="27"/>
        <v>0</v>
      </c>
      <c r="M44" s="20">
        <v>0</v>
      </c>
      <c r="N44" s="20"/>
      <c r="O44" s="20"/>
      <c r="P44" s="20">
        <v>0</v>
      </c>
      <c r="Q44" s="20">
        <v>0</v>
      </c>
      <c r="R44" s="20">
        <v>0</v>
      </c>
      <c r="S44" s="21" t="e">
        <f t="shared" si="2"/>
        <v>#DIV/0!</v>
      </c>
      <c r="T44" s="21" t="e">
        <f t="shared" si="3"/>
        <v>#DIV/0!</v>
      </c>
      <c r="U44" s="48"/>
    </row>
    <row r="45" spans="1:21" s="1" customFormat="1" ht="56.25" hidden="1" x14ac:dyDescent="0.25">
      <c r="A45" s="47">
        <v>32</v>
      </c>
      <c r="B45" s="116"/>
      <c r="C45" s="18" t="s">
        <v>73</v>
      </c>
      <c r="D45" s="19">
        <v>80000</v>
      </c>
      <c r="E45" s="20">
        <v>19000</v>
      </c>
      <c r="F45" s="20">
        <v>5000</v>
      </c>
      <c r="G45" s="20">
        <v>0</v>
      </c>
      <c r="H45" s="20">
        <v>56000</v>
      </c>
      <c r="I45" s="21">
        <f t="shared" si="0"/>
        <v>0.7</v>
      </c>
      <c r="J45" s="21">
        <f t="shared" si="1"/>
        <v>6.25E-2</v>
      </c>
      <c r="K45" s="29"/>
      <c r="L45" s="19">
        <f t="shared" si="27"/>
        <v>0</v>
      </c>
      <c r="M45" s="20">
        <v>0</v>
      </c>
      <c r="N45" s="20"/>
      <c r="O45" s="20"/>
      <c r="P45" s="20">
        <v>0</v>
      </c>
      <c r="Q45" s="20">
        <v>0</v>
      </c>
      <c r="R45" s="20">
        <v>0</v>
      </c>
      <c r="S45" s="21" t="e">
        <f t="shared" si="2"/>
        <v>#DIV/0!</v>
      </c>
      <c r="T45" s="21" t="e">
        <f t="shared" si="3"/>
        <v>#DIV/0!</v>
      </c>
      <c r="U45" s="48"/>
    </row>
    <row r="46" spans="1:21" s="1" customFormat="1" ht="37.5" hidden="1" x14ac:dyDescent="0.25">
      <c r="A46" s="47">
        <v>33</v>
      </c>
      <c r="B46" s="116"/>
      <c r="C46" s="18" t="s">
        <v>89</v>
      </c>
      <c r="D46" s="19">
        <v>250000</v>
      </c>
      <c r="E46" s="20">
        <v>62500</v>
      </c>
      <c r="F46" s="20">
        <v>12500</v>
      </c>
      <c r="G46" s="20">
        <v>0</v>
      </c>
      <c r="H46" s="20">
        <v>175000</v>
      </c>
      <c r="I46" s="21">
        <f t="shared" si="0"/>
        <v>0.7</v>
      </c>
      <c r="J46" s="21">
        <f t="shared" si="1"/>
        <v>0.05</v>
      </c>
      <c r="K46" s="29"/>
      <c r="L46" s="19">
        <f t="shared" si="27"/>
        <v>0</v>
      </c>
      <c r="M46" s="20">
        <v>0</v>
      </c>
      <c r="N46" s="20"/>
      <c r="O46" s="20"/>
      <c r="P46" s="20">
        <v>0</v>
      </c>
      <c r="Q46" s="20">
        <v>0</v>
      </c>
      <c r="R46" s="20">
        <v>0</v>
      </c>
      <c r="S46" s="21" t="e">
        <f t="shared" si="2"/>
        <v>#DIV/0!</v>
      </c>
      <c r="T46" s="21" t="e">
        <f t="shared" si="3"/>
        <v>#DIV/0!</v>
      </c>
      <c r="U46" s="48"/>
    </row>
    <row r="47" spans="1:21" s="1" customFormat="1" hidden="1" x14ac:dyDescent="0.25">
      <c r="A47" s="47">
        <v>34</v>
      </c>
      <c r="B47" s="116"/>
      <c r="C47" s="23" t="s">
        <v>90</v>
      </c>
      <c r="D47" s="15">
        <v>220000</v>
      </c>
      <c r="E47" s="20">
        <v>52250</v>
      </c>
      <c r="F47" s="20">
        <v>13750</v>
      </c>
      <c r="G47" s="20">
        <v>0</v>
      </c>
      <c r="H47" s="20">
        <v>154000</v>
      </c>
      <c r="I47" s="21">
        <f t="shared" si="0"/>
        <v>0.7</v>
      </c>
      <c r="J47" s="21">
        <f t="shared" si="1"/>
        <v>6.25E-2</v>
      </c>
      <c r="K47" s="29"/>
      <c r="L47" s="19">
        <f t="shared" si="27"/>
        <v>0</v>
      </c>
      <c r="M47" s="20">
        <v>0</v>
      </c>
      <c r="N47" s="20"/>
      <c r="O47" s="20"/>
      <c r="P47" s="20">
        <v>0</v>
      </c>
      <c r="Q47" s="20">
        <v>0</v>
      </c>
      <c r="R47" s="20">
        <v>0</v>
      </c>
      <c r="S47" s="21" t="e">
        <f t="shared" si="2"/>
        <v>#DIV/0!</v>
      </c>
      <c r="T47" s="21" t="e">
        <f t="shared" si="3"/>
        <v>#DIV/0!</v>
      </c>
      <c r="U47" s="48"/>
    </row>
    <row r="48" spans="1:21" s="1" customFormat="1" ht="16.5" customHeight="1" x14ac:dyDescent="0.25">
      <c r="A48" s="47"/>
      <c r="B48" s="116" t="s">
        <v>144</v>
      </c>
      <c r="C48" s="116"/>
      <c r="D48" s="24">
        <f t="shared" ref="D48:G48" si="28">D41+D42+D43</f>
        <v>804000</v>
      </c>
      <c r="E48" s="24">
        <f t="shared" si="28"/>
        <v>149720</v>
      </c>
      <c r="F48" s="24">
        <f t="shared" si="28"/>
        <v>41480</v>
      </c>
      <c r="G48" s="24">
        <f t="shared" si="28"/>
        <v>50000</v>
      </c>
      <c r="H48" s="24">
        <f>H41+H42+H43</f>
        <v>562800</v>
      </c>
      <c r="I48" s="21">
        <f t="shared" ref="I48" si="29">H48/D48</f>
        <v>0.7</v>
      </c>
      <c r="J48" s="21">
        <f t="shared" ref="J48" si="30">F48/D48</f>
        <v>5.1592039800995027E-2</v>
      </c>
      <c r="K48" s="92"/>
      <c r="L48" s="24">
        <f t="shared" ref="L48:Q48" si="31">L41+L42+L43</f>
        <v>804000</v>
      </c>
      <c r="M48" s="24">
        <f t="shared" si="31"/>
        <v>149720</v>
      </c>
      <c r="N48" s="24">
        <f t="shared" si="31"/>
        <v>41480</v>
      </c>
      <c r="O48" s="24">
        <f t="shared" si="31"/>
        <v>50000</v>
      </c>
      <c r="P48" s="24">
        <f t="shared" si="31"/>
        <v>41480</v>
      </c>
      <c r="Q48" s="24">
        <f t="shared" si="31"/>
        <v>50000</v>
      </c>
      <c r="R48" s="24">
        <f>R41+R42+R43</f>
        <v>562800</v>
      </c>
      <c r="S48" s="21">
        <f t="shared" si="2"/>
        <v>0.7</v>
      </c>
      <c r="T48" s="21">
        <f t="shared" si="3"/>
        <v>5.1592039800995027E-2</v>
      </c>
      <c r="U48" s="48" t="s">
        <v>201</v>
      </c>
    </row>
    <row r="49" spans="1:21" s="1" customFormat="1" ht="19.5" thickBot="1" x14ac:dyDescent="0.3">
      <c r="A49" s="54"/>
      <c r="B49" s="126" t="s">
        <v>157</v>
      </c>
      <c r="C49" s="126"/>
      <c r="D49" s="55">
        <f>SUM(D41:D47)</f>
        <v>1454000</v>
      </c>
      <c r="E49" s="55">
        <f>SUM(E41:E47)</f>
        <v>308470</v>
      </c>
      <c r="F49" s="55">
        <f>SUM(F41:F47)</f>
        <v>77730</v>
      </c>
      <c r="G49" s="55">
        <f>SUM(G41:G47)</f>
        <v>50000</v>
      </c>
      <c r="H49" s="55">
        <f>SUM(H41:H47)</f>
        <v>1017800</v>
      </c>
      <c r="I49" s="51">
        <f t="shared" si="0"/>
        <v>0.7</v>
      </c>
      <c r="J49" s="51">
        <f t="shared" si="1"/>
        <v>5.3459422283356262E-2</v>
      </c>
      <c r="K49" s="93"/>
      <c r="L49" s="55"/>
      <c r="M49" s="55"/>
      <c r="N49" s="55"/>
      <c r="O49" s="55"/>
      <c r="P49" s="55"/>
      <c r="Q49" s="55"/>
      <c r="R49" s="55"/>
      <c r="S49" s="51"/>
      <c r="T49" s="51"/>
      <c r="U49" s="52"/>
    </row>
    <row r="50" spans="1:21" s="1" customFormat="1" x14ac:dyDescent="0.25">
      <c r="A50" s="40">
        <v>35</v>
      </c>
      <c r="B50" s="115" t="s">
        <v>132</v>
      </c>
      <c r="C50" s="41" t="s">
        <v>36</v>
      </c>
      <c r="D50" s="42">
        <f t="shared" ref="D50:D57" si="32">E50+F50+G50+H50</f>
        <v>95000</v>
      </c>
      <c r="E50" s="43">
        <v>13500</v>
      </c>
      <c r="F50" s="43">
        <v>15000</v>
      </c>
      <c r="G50" s="43">
        <v>0</v>
      </c>
      <c r="H50" s="43">
        <v>66500</v>
      </c>
      <c r="I50" s="44">
        <f t="shared" si="0"/>
        <v>0.7</v>
      </c>
      <c r="J50" s="44">
        <f t="shared" si="1"/>
        <v>0.15789473684210525</v>
      </c>
      <c r="K50" s="45">
        <v>27</v>
      </c>
      <c r="L50" s="42">
        <f t="shared" ref="L50:L58" si="33">M50+P50+Q50+R50</f>
        <v>95000</v>
      </c>
      <c r="M50" s="43">
        <v>13500</v>
      </c>
      <c r="N50" s="43">
        <v>15000</v>
      </c>
      <c r="O50" s="43">
        <v>0</v>
      </c>
      <c r="P50" s="43">
        <v>15000</v>
      </c>
      <c r="Q50" s="43">
        <v>0</v>
      </c>
      <c r="R50" s="43">
        <v>66500</v>
      </c>
      <c r="S50" s="44">
        <f t="shared" si="2"/>
        <v>0.7</v>
      </c>
      <c r="T50" s="44">
        <f t="shared" si="3"/>
        <v>0.15789473684210525</v>
      </c>
      <c r="U50" s="46" t="s">
        <v>180</v>
      </c>
    </row>
    <row r="51" spans="1:21" s="1" customFormat="1" x14ac:dyDescent="0.25">
      <c r="A51" s="47">
        <v>36</v>
      </c>
      <c r="B51" s="116"/>
      <c r="C51" s="23" t="s">
        <v>42</v>
      </c>
      <c r="D51" s="19">
        <f t="shared" si="32"/>
        <v>280000</v>
      </c>
      <c r="E51" s="20">
        <v>14000</v>
      </c>
      <c r="F51" s="20">
        <v>70000</v>
      </c>
      <c r="G51" s="20">
        <v>0</v>
      </c>
      <c r="H51" s="20">
        <v>196000</v>
      </c>
      <c r="I51" s="21">
        <f t="shared" si="0"/>
        <v>0.7</v>
      </c>
      <c r="J51" s="21">
        <f t="shared" si="1"/>
        <v>0.25</v>
      </c>
      <c r="K51" s="29">
        <v>28</v>
      </c>
      <c r="L51" s="19">
        <f t="shared" si="33"/>
        <v>280000</v>
      </c>
      <c r="M51" s="20">
        <v>14000</v>
      </c>
      <c r="N51" s="20">
        <v>70000</v>
      </c>
      <c r="O51" s="20">
        <v>0</v>
      </c>
      <c r="P51" s="20">
        <v>70000</v>
      </c>
      <c r="Q51" s="20">
        <v>0</v>
      </c>
      <c r="R51" s="20">
        <v>196000</v>
      </c>
      <c r="S51" s="21">
        <f t="shared" si="2"/>
        <v>0.7</v>
      </c>
      <c r="T51" s="21">
        <f t="shared" si="3"/>
        <v>0.25</v>
      </c>
      <c r="U51" s="48" t="s">
        <v>180</v>
      </c>
    </row>
    <row r="52" spans="1:21" s="1" customFormat="1" x14ac:dyDescent="0.25">
      <c r="A52" s="47">
        <v>37</v>
      </c>
      <c r="B52" s="116"/>
      <c r="C52" s="23" t="s">
        <v>37</v>
      </c>
      <c r="D52" s="19">
        <f t="shared" si="32"/>
        <v>90000</v>
      </c>
      <c r="E52" s="20">
        <v>4500</v>
      </c>
      <c r="F52" s="20">
        <v>22500</v>
      </c>
      <c r="G52" s="20">
        <v>0</v>
      </c>
      <c r="H52" s="20">
        <v>63000</v>
      </c>
      <c r="I52" s="21">
        <f t="shared" si="0"/>
        <v>0.7</v>
      </c>
      <c r="J52" s="21">
        <f t="shared" si="1"/>
        <v>0.25</v>
      </c>
      <c r="K52" s="29">
        <v>29</v>
      </c>
      <c r="L52" s="19">
        <f t="shared" si="33"/>
        <v>90000</v>
      </c>
      <c r="M52" s="20">
        <v>4500</v>
      </c>
      <c r="N52" s="20">
        <v>22500</v>
      </c>
      <c r="O52" s="20">
        <v>0</v>
      </c>
      <c r="P52" s="20">
        <v>22500</v>
      </c>
      <c r="Q52" s="20">
        <v>0</v>
      </c>
      <c r="R52" s="20">
        <v>63000</v>
      </c>
      <c r="S52" s="21">
        <f t="shared" si="2"/>
        <v>0.7</v>
      </c>
      <c r="T52" s="21">
        <f t="shared" si="3"/>
        <v>0.25</v>
      </c>
      <c r="U52" s="48" t="s">
        <v>180</v>
      </c>
    </row>
    <row r="53" spans="1:21" s="1" customFormat="1" x14ac:dyDescent="0.25">
      <c r="A53" s="47">
        <v>38</v>
      </c>
      <c r="B53" s="116"/>
      <c r="C53" s="23" t="s">
        <v>39</v>
      </c>
      <c r="D53" s="19">
        <f t="shared" si="32"/>
        <v>200000</v>
      </c>
      <c r="E53" s="20">
        <v>10000</v>
      </c>
      <c r="F53" s="20">
        <v>50000</v>
      </c>
      <c r="G53" s="20">
        <v>0</v>
      </c>
      <c r="H53" s="20">
        <v>140000</v>
      </c>
      <c r="I53" s="21">
        <f t="shared" si="0"/>
        <v>0.7</v>
      </c>
      <c r="J53" s="21">
        <f t="shared" si="1"/>
        <v>0.25</v>
      </c>
      <c r="K53" s="29">
        <v>30</v>
      </c>
      <c r="L53" s="19">
        <f t="shared" si="33"/>
        <v>200000</v>
      </c>
      <c r="M53" s="20">
        <v>10000</v>
      </c>
      <c r="N53" s="20">
        <v>50000</v>
      </c>
      <c r="O53" s="20">
        <v>0</v>
      </c>
      <c r="P53" s="20">
        <v>50000</v>
      </c>
      <c r="Q53" s="20">
        <v>0</v>
      </c>
      <c r="R53" s="20">
        <v>140000</v>
      </c>
      <c r="S53" s="21">
        <f t="shared" si="2"/>
        <v>0.7</v>
      </c>
      <c r="T53" s="21">
        <f t="shared" si="3"/>
        <v>0.25</v>
      </c>
      <c r="U53" s="48" t="s">
        <v>180</v>
      </c>
    </row>
    <row r="54" spans="1:21" s="1" customFormat="1" x14ac:dyDescent="0.25">
      <c r="A54" s="47">
        <v>39</v>
      </c>
      <c r="B54" s="116"/>
      <c r="C54" s="23" t="s">
        <v>38</v>
      </c>
      <c r="D54" s="19">
        <f t="shared" si="32"/>
        <v>240000</v>
      </c>
      <c r="E54" s="20">
        <v>22000</v>
      </c>
      <c r="F54" s="20">
        <v>50000</v>
      </c>
      <c r="G54" s="20">
        <v>0</v>
      </c>
      <c r="H54" s="20">
        <v>168000</v>
      </c>
      <c r="I54" s="21">
        <f t="shared" si="0"/>
        <v>0.7</v>
      </c>
      <c r="J54" s="21">
        <f t="shared" si="1"/>
        <v>0.20833333333333334</v>
      </c>
      <c r="K54" s="29">
        <v>31</v>
      </c>
      <c r="L54" s="19">
        <f t="shared" si="33"/>
        <v>240000</v>
      </c>
      <c r="M54" s="20">
        <v>22000</v>
      </c>
      <c r="N54" s="20">
        <v>50000</v>
      </c>
      <c r="O54" s="20">
        <v>0</v>
      </c>
      <c r="P54" s="20">
        <v>50000</v>
      </c>
      <c r="Q54" s="20">
        <v>0</v>
      </c>
      <c r="R54" s="20">
        <v>168000</v>
      </c>
      <c r="S54" s="21">
        <f t="shared" si="2"/>
        <v>0.7</v>
      </c>
      <c r="T54" s="21">
        <f t="shared" si="3"/>
        <v>0.20833333333333334</v>
      </c>
      <c r="U54" s="48" t="s">
        <v>180</v>
      </c>
    </row>
    <row r="55" spans="1:21" s="1" customFormat="1" x14ac:dyDescent="0.25">
      <c r="A55" s="47">
        <v>40</v>
      </c>
      <c r="B55" s="116"/>
      <c r="C55" s="23" t="s">
        <v>183</v>
      </c>
      <c r="D55" s="19">
        <f t="shared" si="32"/>
        <v>200000</v>
      </c>
      <c r="E55" s="20">
        <v>10000</v>
      </c>
      <c r="F55" s="20">
        <v>50000</v>
      </c>
      <c r="G55" s="20">
        <v>0</v>
      </c>
      <c r="H55" s="20">
        <v>140000</v>
      </c>
      <c r="I55" s="21">
        <f t="shared" si="0"/>
        <v>0.7</v>
      </c>
      <c r="J55" s="21">
        <f t="shared" si="1"/>
        <v>0.25</v>
      </c>
      <c r="K55" s="29">
        <v>32</v>
      </c>
      <c r="L55" s="19">
        <f t="shared" si="33"/>
        <v>200000</v>
      </c>
      <c r="M55" s="20">
        <v>10000</v>
      </c>
      <c r="N55" s="20">
        <v>50000</v>
      </c>
      <c r="O55" s="20">
        <v>0</v>
      </c>
      <c r="P55" s="20">
        <v>50000</v>
      </c>
      <c r="Q55" s="20">
        <v>0</v>
      </c>
      <c r="R55" s="20">
        <v>140000</v>
      </c>
      <c r="S55" s="21">
        <f t="shared" si="2"/>
        <v>0.7</v>
      </c>
      <c r="T55" s="21">
        <f t="shared" si="3"/>
        <v>0.25</v>
      </c>
      <c r="U55" s="48" t="s">
        <v>180</v>
      </c>
    </row>
    <row r="56" spans="1:21" s="1" customFormat="1" x14ac:dyDescent="0.25">
      <c r="A56" s="47">
        <v>41</v>
      </c>
      <c r="B56" s="116"/>
      <c r="C56" s="23" t="s">
        <v>40</v>
      </c>
      <c r="D56" s="19">
        <f t="shared" si="32"/>
        <v>100000</v>
      </c>
      <c r="E56" s="20">
        <v>5000</v>
      </c>
      <c r="F56" s="20">
        <v>25000</v>
      </c>
      <c r="G56" s="20">
        <v>0</v>
      </c>
      <c r="H56" s="20">
        <v>70000</v>
      </c>
      <c r="I56" s="21">
        <f t="shared" si="0"/>
        <v>0.7</v>
      </c>
      <c r="J56" s="21">
        <f t="shared" si="1"/>
        <v>0.25</v>
      </c>
      <c r="K56" s="29">
        <v>33</v>
      </c>
      <c r="L56" s="19">
        <f t="shared" si="33"/>
        <v>100000</v>
      </c>
      <c r="M56" s="20">
        <v>5000</v>
      </c>
      <c r="N56" s="20">
        <v>25000</v>
      </c>
      <c r="O56" s="20">
        <v>0</v>
      </c>
      <c r="P56" s="20">
        <v>25000</v>
      </c>
      <c r="Q56" s="20">
        <v>0</v>
      </c>
      <c r="R56" s="20">
        <v>70000</v>
      </c>
      <c r="S56" s="21">
        <f t="shared" si="2"/>
        <v>0.7</v>
      </c>
      <c r="T56" s="21">
        <f t="shared" si="3"/>
        <v>0.25</v>
      </c>
      <c r="U56" s="48" t="s">
        <v>180</v>
      </c>
    </row>
    <row r="57" spans="1:21" s="1" customFormat="1" x14ac:dyDescent="0.25">
      <c r="A57" s="47">
        <v>42</v>
      </c>
      <c r="B57" s="116"/>
      <c r="C57" s="23" t="s">
        <v>41</v>
      </c>
      <c r="D57" s="19">
        <f t="shared" si="32"/>
        <v>70000</v>
      </c>
      <c r="E57" s="20">
        <v>3500</v>
      </c>
      <c r="F57" s="20">
        <v>17500</v>
      </c>
      <c r="G57" s="20">
        <v>0</v>
      </c>
      <c r="H57" s="20">
        <v>49000</v>
      </c>
      <c r="I57" s="21">
        <f t="shared" si="0"/>
        <v>0.7</v>
      </c>
      <c r="J57" s="21">
        <f t="shared" si="1"/>
        <v>0.25</v>
      </c>
      <c r="K57" s="29">
        <v>34</v>
      </c>
      <c r="L57" s="19">
        <f t="shared" si="33"/>
        <v>70000</v>
      </c>
      <c r="M57" s="20">
        <v>3500</v>
      </c>
      <c r="N57" s="20">
        <v>17500</v>
      </c>
      <c r="O57" s="20">
        <v>0</v>
      </c>
      <c r="P57" s="20">
        <v>17500</v>
      </c>
      <c r="Q57" s="20">
        <v>0</v>
      </c>
      <c r="R57" s="20">
        <v>49000</v>
      </c>
      <c r="S57" s="21">
        <f t="shared" si="2"/>
        <v>0.7</v>
      </c>
      <c r="T57" s="21">
        <f t="shared" si="3"/>
        <v>0.25</v>
      </c>
      <c r="U57" s="48" t="s">
        <v>180</v>
      </c>
    </row>
    <row r="58" spans="1:21" s="1" customFormat="1" hidden="1" x14ac:dyDescent="0.25">
      <c r="A58" s="47">
        <v>43</v>
      </c>
      <c r="B58" s="116"/>
      <c r="C58" s="23" t="s">
        <v>76</v>
      </c>
      <c r="D58" s="20">
        <v>160000</v>
      </c>
      <c r="E58" s="20">
        <v>17000</v>
      </c>
      <c r="F58" s="20">
        <v>31000</v>
      </c>
      <c r="G58" s="20">
        <v>0</v>
      </c>
      <c r="H58" s="20">
        <v>112000</v>
      </c>
      <c r="I58" s="21">
        <f t="shared" si="0"/>
        <v>0.7</v>
      </c>
      <c r="J58" s="21">
        <f t="shared" si="1"/>
        <v>0.19375000000000001</v>
      </c>
      <c r="K58" s="29"/>
      <c r="L58" s="19">
        <f t="shared" si="33"/>
        <v>0</v>
      </c>
      <c r="M58" s="20">
        <v>0</v>
      </c>
      <c r="N58" s="20"/>
      <c r="O58" s="20"/>
      <c r="P58" s="20">
        <v>0</v>
      </c>
      <c r="Q58" s="20">
        <v>0</v>
      </c>
      <c r="R58" s="20">
        <v>0</v>
      </c>
      <c r="S58" s="21" t="e">
        <f t="shared" si="2"/>
        <v>#DIV/0!</v>
      </c>
      <c r="T58" s="21" t="e">
        <f t="shared" si="3"/>
        <v>#DIV/0!</v>
      </c>
      <c r="U58" s="48"/>
    </row>
    <row r="59" spans="1:21" s="1" customFormat="1" ht="37.5" x14ac:dyDescent="0.25">
      <c r="A59" s="47"/>
      <c r="B59" s="132" t="s">
        <v>145</v>
      </c>
      <c r="C59" s="132"/>
      <c r="D59" s="24">
        <f t="shared" ref="D59:G59" si="34">D50+D51+D52+D53+D54+D55+D56+D57</f>
        <v>1275000</v>
      </c>
      <c r="E59" s="24">
        <f t="shared" si="34"/>
        <v>82500</v>
      </c>
      <c r="F59" s="24">
        <f t="shared" si="34"/>
        <v>300000</v>
      </c>
      <c r="G59" s="24">
        <f t="shared" si="34"/>
        <v>0</v>
      </c>
      <c r="H59" s="24">
        <f>H50+H51+H52+H53+H54+H55+H56+H57</f>
        <v>892500</v>
      </c>
      <c r="I59" s="21">
        <f t="shared" ref="I59" si="35">H59/D59</f>
        <v>0.7</v>
      </c>
      <c r="J59" s="21">
        <f t="shared" ref="J59" si="36">F59/D59</f>
        <v>0.23529411764705882</v>
      </c>
      <c r="K59" s="92"/>
      <c r="L59" s="24">
        <f t="shared" ref="L59:Q59" si="37">L50+L51+L52+L53+L54+L55+L56+L57</f>
        <v>1275000</v>
      </c>
      <c r="M59" s="24">
        <f t="shared" si="37"/>
        <v>82500</v>
      </c>
      <c r="N59" s="24">
        <f t="shared" si="37"/>
        <v>300000</v>
      </c>
      <c r="O59" s="24">
        <f t="shared" si="37"/>
        <v>0</v>
      </c>
      <c r="P59" s="24">
        <f t="shared" si="37"/>
        <v>300000</v>
      </c>
      <c r="Q59" s="24">
        <f t="shared" si="37"/>
        <v>0</v>
      </c>
      <c r="R59" s="24">
        <f>R50+R51+R52+R53+R54+R55+R56+R57</f>
        <v>892500</v>
      </c>
      <c r="S59" s="21">
        <f t="shared" si="2"/>
        <v>0.7</v>
      </c>
      <c r="T59" s="21">
        <f t="shared" si="3"/>
        <v>0.23529411764705882</v>
      </c>
      <c r="U59" s="48" t="s">
        <v>190</v>
      </c>
    </row>
    <row r="60" spans="1:21" s="1" customFormat="1" ht="19.5" thickBot="1" x14ac:dyDescent="0.3">
      <c r="A60" s="49"/>
      <c r="B60" s="118" t="s">
        <v>158</v>
      </c>
      <c r="C60" s="118"/>
      <c r="D60" s="55">
        <f>SUM(D50:D58)</f>
        <v>1435000</v>
      </c>
      <c r="E60" s="55">
        <f>SUM(E50:E58)</f>
        <v>99500</v>
      </c>
      <c r="F60" s="55">
        <f>SUM(F50:F58)</f>
        <v>331000</v>
      </c>
      <c r="G60" s="55">
        <f>SUM(G50:G58)</f>
        <v>0</v>
      </c>
      <c r="H60" s="55">
        <f>SUM(H50:H58)</f>
        <v>1004500</v>
      </c>
      <c r="I60" s="51">
        <f t="shared" si="0"/>
        <v>0.7</v>
      </c>
      <c r="J60" s="51">
        <f t="shared" si="1"/>
        <v>0.23066202090592333</v>
      </c>
      <c r="K60" s="93"/>
      <c r="L60" s="55"/>
      <c r="M60" s="55"/>
      <c r="N60" s="55"/>
      <c r="O60" s="55"/>
      <c r="P60" s="55"/>
      <c r="Q60" s="55"/>
      <c r="R60" s="55"/>
      <c r="S60" s="51"/>
      <c r="T60" s="51"/>
      <c r="U60" s="52"/>
    </row>
    <row r="61" spans="1:21" s="7" customFormat="1" ht="56.25" hidden="1" x14ac:dyDescent="0.25">
      <c r="A61" s="56">
        <v>44</v>
      </c>
      <c r="B61" s="115" t="s">
        <v>30</v>
      </c>
      <c r="C61" s="57" t="s">
        <v>31</v>
      </c>
      <c r="D61" s="58">
        <v>350000</v>
      </c>
      <c r="E61" s="59">
        <v>52500</v>
      </c>
      <c r="F61" s="59">
        <v>17500</v>
      </c>
      <c r="G61" s="59">
        <v>35000</v>
      </c>
      <c r="H61" s="60">
        <v>245000</v>
      </c>
      <c r="I61" s="61">
        <f t="shared" si="0"/>
        <v>0.7</v>
      </c>
      <c r="J61" s="61">
        <f t="shared" si="1"/>
        <v>0.05</v>
      </c>
      <c r="K61" s="45"/>
      <c r="L61" s="62">
        <f t="shared" ref="L61:L71" si="38">M61+P61+Q61+R61</f>
        <v>0</v>
      </c>
      <c r="M61" s="59">
        <v>0</v>
      </c>
      <c r="N61" s="59"/>
      <c r="O61" s="59"/>
      <c r="P61" s="59">
        <v>0</v>
      </c>
      <c r="Q61" s="59">
        <v>0</v>
      </c>
      <c r="R61" s="60">
        <v>0</v>
      </c>
      <c r="S61" s="61" t="e">
        <f t="shared" si="2"/>
        <v>#DIV/0!</v>
      </c>
      <c r="T61" s="61" t="e">
        <f t="shared" si="3"/>
        <v>#DIV/0!</v>
      </c>
      <c r="U61" s="63"/>
    </row>
    <row r="62" spans="1:21" s="7" customFormat="1" ht="56.25" hidden="1" x14ac:dyDescent="0.25">
      <c r="A62" s="64">
        <v>45</v>
      </c>
      <c r="B62" s="116"/>
      <c r="C62" s="9" t="s">
        <v>32</v>
      </c>
      <c r="D62" s="10">
        <v>380000</v>
      </c>
      <c r="E62" s="11">
        <v>57000</v>
      </c>
      <c r="F62" s="11">
        <v>19000</v>
      </c>
      <c r="G62" s="11">
        <v>38000</v>
      </c>
      <c r="H62" s="13">
        <v>266000</v>
      </c>
      <c r="I62" s="8">
        <f t="shared" si="0"/>
        <v>0.7</v>
      </c>
      <c r="J62" s="8">
        <f t="shared" si="1"/>
        <v>0.05</v>
      </c>
      <c r="K62" s="29"/>
      <c r="L62" s="12">
        <f t="shared" si="38"/>
        <v>0</v>
      </c>
      <c r="M62" s="11">
        <v>0</v>
      </c>
      <c r="N62" s="11"/>
      <c r="O62" s="11"/>
      <c r="P62" s="11">
        <v>0</v>
      </c>
      <c r="Q62" s="11">
        <v>0</v>
      </c>
      <c r="R62" s="13">
        <v>0</v>
      </c>
      <c r="S62" s="8" t="e">
        <f t="shared" si="2"/>
        <v>#DIV/0!</v>
      </c>
      <c r="T62" s="8" t="e">
        <f t="shared" si="3"/>
        <v>#DIV/0!</v>
      </c>
      <c r="U62" s="65"/>
    </row>
    <row r="63" spans="1:21" s="7" customFormat="1" ht="56.25" hidden="1" x14ac:dyDescent="0.25">
      <c r="A63" s="64">
        <v>46</v>
      </c>
      <c r="B63" s="116"/>
      <c r="C63" s="9" t="s">
        <v>35</v>
      </c>
      <c r="D63" s="10">
        <v>120000</v>
      </c>
      <c r="E63" s="11">
        <v>30000</v>
      </c>
      <c r="F63" s="11">
        <v>6000</v>
      </c>
      <c r="G63" s="11">
        <v>0</v>
      </c>
      <c r="H63" s="13">
        <v>84000</v>
      </c>
      <c r="I63" s="8">
        <f t="shared" si="0"/>
        <v>0.7</v>
      </c>
      <c r="J63" s="8">
        <f t="shared" si="1"/>
        <v>0.05</v>
      </c>
      <c r="K63" s="29"/>
      <c r="L63" s="12">
        <f t="shared" si="38"/>
        <v>0</v>
      </c>
      <c r="M63" s="11">
        <v>0</v>
      </c>
      <c r="N63" s="11"/>
      <c r="O63" s="11"/>
      <c r="P63" s="11">
        <v>0</v>
      </c>
      <c r="Q63" s="11">
        <v>0</v>
      </c>
      <c r="R63" s="13">
        <v>0</v>
      </c>
      <c r="S63" s="8" t="e">
        <f t="shared" si="2"/>
        <v>#DIV/0!</v>
      </c>
      <c r="T63" s="8" t="e">
        <f t="shared" si="3"/>
        <v>#DIV/0!</v>
      </c>
      <c r="U63" s="65"/>
    </row>
    <row r="64" spans="1:21" s="7" customFormat="1" ht="56.25" hidden="1" x14ac:dyDescent="0.25">
      <c r="A64" s="64">
        <v>47</v>
      </c>
      <c r="B64" s="116"/>
      <c r="C64" s="9" t="s">
        <v>34</v>
      </c>
      <c r="D64" s="10">
        <v>280000</v>
      </c>
      <c r="E64" s="11">
        <v>42000</v>
      </c>
      <c r="F64" s="11">
        <v>14000</v>
      </c>
      <c r="G64" s="11">
        <v>28000</v>
      </c>
      <c r="H64" s="13">
        <v>196000</v>
      </c>
      <c r="I64" s="8">
        <f t="shared" si="0"/>
        <v>0.7</v>
      </c>
      <c r="J64" s="8">
        <f t="shared" si="1"/>
        <v>0.05</v>
      </c>
      <c r="K64" s="29"/>
      <c r="L64" s="12">
        <f t="shared" si="38"/>
        <v>0</v>
      </c>
      <c r="M64" s="11">
        <v>0</v>
      </c>
      <c r="N64" s="11"/>
      <c r="O64" s="11"/>
      <c r="P64" s="11">
        <v>0</v>
      </c>
      <c r="Q64" s="11">
        <v>0</v>
      </c>
      <c r="R64" s="13">
        <v>0</v>
      </c>
      <c r="S64" s="8" t="e">
        <f t="shared" si="2"/>
        <v>#DIV/0!</v>
      </c>
      <c r="T64" s="8" t="e">
        <f t="shared" si="3"/>
        <v>#DIV/0!</v>
      </c>
      <c r="U64" s="65"/>
    </row>
    <row r="65" spans="1:21" s="7" customFormat="1" ht="56.25" hidden="1" x14ac:dyDescent="0.25">
      <c r="A65" s="64">
        <v>48</v>
      </c>
      <c r="B65" s="116"/>
      <c r="C65" s="9" t="s">
        <v>33</v>
      </c>
      <c r="D65" s="10">
        <v>250000</v>
      </c>
      <c r="E65" s="11">
        <v>37500</v>
      </c>
      <c r="F65" s="11">
        <v>12500</v>
      </c>
      <c r="G65" s="11">
        <v>25000</v>
      </c>
      <c r="H65" s="13">
        <v>175000</v>
      </c>
      <c r="I65" s="8">
        <f t="shared" si="0"/>
        <v>0.7</v>
      </c>
      <c r="J65" s="8">
        <f t="shared" si="1"/>
        <v>0.05</v>
      </c>
      <c r="K65" s="29"/>
      <c r="L65" s="12">
        <f t="shared" si="38"/>
        <v>0</v>
      </c>
      <c r="M65" s="11">
        <v>0</v>
      </c>
      <c r="N65" s="11"/>
      <c r="O65" s="11"/>
      <c r="P65" s="11">
        <v>0</v>
      </c>
      <c r="Q65" s="11">
        <v>0</v>
      </c>
      <c r="R65" s="13">
        <v>0</v>
      </c>
      <c r="S65" s="8" t="e">
        <f t="shared" si="2"/>
        <v>#DIV/0!</v>
      </c>
      <c r="T65" s="8" t="e">
        <f t="shared" si="3"/>
        <v>#DIV/0!</v>
      </c>
      <c r="U65" s="65"/>
    </row>
    <row r="66" spans="1:21" s="1" customFormat="1" ht="37.5" x14ac:dyDescent="0.25">
      <c r="A66" s="47">
        <v>49</v>
      </c>
      <c r="B66" s="116"/>
      <c r="C66" s="18" t="s">
        <v>114</v>
      </c>
      <c r="D66" s="19">
        <f t="shared" ref="D66:D68" si="39">E66+F66+G66+H66</f>
        <v>200000</v>
      </c>
      <c r="E66" s="20">
        <v>40000</v>
      </c>
      <c r="F66" s="20">
        <v>20000</v>
      </c>
      <c r="G66" s="20">
        <v>0</v>
      </c>
      <c r="H66" s="20">
        <v>140000</v>
      </c>
      <c r="I66" s="21">
        <f t="shared" si="0"/>
        <v>0.7</v>
      </c>
      <c r="J66" s="21">
        <f t="shared" si="1"/>
        <v>0.1</v>
      </c>
      <c r="K66" s="29">
        <v>35</v>
      </c>
      <c r="L66" s="19">
        <f t="shared" si="38"/>
        <v>200000</v>
      </c>
      <c r="M66" s="20">
        <v>40000</v>
      </c>
      <c r="N66" s="20">
        <v>20000</v>
      </c>
      <c r="O66" s="20">
        <v>0</v>
      </c>
      <c r="P66" s="20">
        <v>20000</v>
      </c>
      <c r="Q66" s="20">
        <v>0</v>
      </c>
      <c r="R66" s="20">
        <v>140000</v>
      </c>
      <c r="S66" s="21">
        <f t="shared" si="2"/>
        <v>0.7</v>
      </c>
      <c r="T66" s="21">
        <f t="shared" si="3"/>
        <v>0.1</v>
      </c>
      <c r="U66" s="48" t="s">
        <v>180</v>
      </c>
    </row>
    <row r="67" spans="1:21" s="1" customFormat="1" ht="40.5" customHeight="1" x14ac:dyDescent="0.25">
      <c r="A67" s="47">
        <v>50</v>
      </c>
      <c r="B67" s="116"/>
      <c r="C67" s="23" t="s">
        <v>43</v>
      </c>
      <c r="D67" s="19">
        <f t="shared" si="39"/>
        <v>100000</v>
      </c>
      <c r="E67" s="20">
        <v>10000</v>
      </c>
      <c r="F67" s="20">
        <v>20000</v>
      </c>
      <c r="G67" s="20">
        <v>0</v>
      </c>
      <c r="H67" s="20">
        <v>70000</v>
      </c>
      <c r="I67" s="21">
        <f t="shared" si="0"/>
        <v>0.7</v>
      </c>
      <c r="J67" s="21">
        <f t="shared" si="1"/>
        <v>0.2</v>
      </c>
      <c r="K67" s="29">
        <v>36</v>
      </c>
      <c r="L67" s="19">
        <f t="shared" si="38"/>
        <v>100000</v>
      </c>
      <c r="M67" s="20">
        <v>10000</v>
      </c>
      <c r="N67" s="20">
        <v>20000</v>
      </c>
      <c r="O67" s="20">
        <v>0</v>
      </c>
      <c r="P67" s="20">
        <v>20000</v>
      </c>
      <c r="Q67" s="20">
        <v>0</v>
      </c>
      <c r="R67" s="20">
        <v>70000</v>
      </c>
      <c r="S67" s="21">
        <f t="shared" si="2"/>
        <v>0.7</v>
      </c>
      <c r="T67" s="21">
        <f t="shared" si="3"/>
        <v>0.2</v>
      </c>
      <c r="U67" s="48" t="s">
        <v>180</v>
      </c>
    </row>
    <row r="68" spans="1:21" s="1" customFormat="1" ht="75" x14ac:dyDescent="0.25">
      <c r="A68" s="47">
        <v>51</v>
      </c>
      <c r="B68" s="116"/>
      <c r="C68" s="23" t="s">
        <v>44</v>
      </c>
      <c r="D68" s="19">
        <f t="shared" si="39"/>
        <v>300000</v>
      </c>
      <c r="E68" s="20">
        <v>60000</v>
      </c>
      <c r="F68" s="20">
        <v>30000</v>
      </c>
      <c r="G68" s="20">
        <v>0</v>
      </c>
      <c r="H68" s="20">
        <v>210000</v>
      </c>
      <c r="I68" s="21">
        <f t="shared" si="0"/>
        <v>0.7</v>
      </c>
      <c r="J68" s="21">
        <f t="shared" si="1"/>
        <v>0.1</v>
      </c>
      <c r="K68" s="29">
        <v>37</v>
      </c>
      <c r="L68" s="19">
        <f t="shared" si="38"/>
        <v>300000</v>
      </c>
      <c r="M68" s="20">
        <v>60000</v>
      </c>
      <c r="N68" s="20">
        <v>30000</v>
      </c>
      <c r="O68" s="20">
        <v>0</v>
      </c>
      <c r="P68" s="20">
        <v>30000</v>
      </c>
      <c r="Q68" s="20">
        <v>0</v>
      </c>
      <c r="R68" s="20">
        <v>210000</v>
      </c>
      <c r="S68" s="21">
        <f t="shared" si="2"/>
        <v>0.7</v>
      </c>
      <c r="T68" s="21">
        <f t="shared" si="3"/>
        <v>0.1</v>
      </c>
      <c r="U68" s="48" t="s">
        <v>180</v>
      </c>
    </row>
    <row r="69" spans="1:21" s="1" customFormat="1" ht="93.75" hidden="1" x14ac:dyDescent="0.25">
      <c r="A69" s="47">
        <v>52</v>
      </c>
      <c r="B69" s="116"/>
      <c r="C69" s="23" t="s">
        <v>115</v>
      </c>
      <c r="D69" s="15">
        <v>1200000</v>
      </c>
      <c r="E69" s="20">
        <v>300000</v>
      </c>
      <c r="F69" s="20">
        <v>60000</v>
      </c>
      <c r="G69" s="20">
        <v>0</v>
      </c>
      <c r="H69" s="20">
        <v>840000</v>
      </c>
      <c r="I69" s="21">
        <f t="shared" si="0"/>
        <v>0.7</v>
      </c>
      <c r="J69" s="21">
        <f t="shared" si="1"/>
        <v>0.05</v>
      </c>
      <c r="K69" s="29"/>
      <c r="L69" s="19">
        <f t="shared" si="38"/>
        <v>0</v>
      </c>
      <c r="M69" s="20">
        <v>0</v>
      </c>
      <c r="N69" s="20"/>
      <c r="O69" s="20"/>
      <c r="P69" s="20">
        <v>0</v>
      </c>
      <c r="Q69" s="20">
        <v>0</v>
      </c>
      <c r="R69" s="20">
        <v>0</v>
      </c>
      <c r="S69" s="21" t="e">
        <f t="shared" si="2"/>
        <v>#DIV/0!</v>
      </c>
      <c r="T69" s="21" t="e">
        <f t="shared" si="3"/>
        <v>#DIV/0!</v>
      </c>
      <c r="U69" s="48"/>
    </row>
    <row r="70" spans="1:21" s="1" customFormat="1" ht="56.25" hidden="1" x14ac:dyDescent="0.25">
      <c r="A70" s="47">
        <v>53</v>
      </c>
      <c r="B70" s="116"/>
      <c r="C70" s="23" t="s">
        <v>46</v>
      </c>
      <c r="D70" s="15">
        <v>250000</v>
      </c>
      <c r="E70" s="20">
        <v>50000</v>
      </c>
      <c r="F70" s="20">
        <v>25000</v>
      </c>
      <c r="G70" s="20">
        <v>0</v>
      </c>
      <c r="H70" s="20">
        <v>175000</v>
      </c>
      <c r="I70" s="21">
        <f t="shared" si="0"/>
        <v>0.7</v>
      </c>
      <c r="J70" s="21">
        <f t="shared" si="1"/>
        <v>0.1</v>
      </c>
      <c r="K70" s="29"/>
      <c r="L70" s="19">
        <f t="shared" si="38"/>
        <v>0</v>
      </c>
      <c r="M70" s="20">
        <v>0</v>
      </c>
      <c r="N70" s="20"/>
      <c r="O70" s="20"/>
      <c r="P70" s="20">
        <v>0</v>
      </c>
      <c r="Q70" s="20">
        <v>0</v>
      </c>
      <c r="R70" s="20">
        <v>0</v>
      </c>
      <c r="S70" s="21" t="e">
        <f t="shared" si="2"/>
        <v>#DIV/0!</v>
      </c>
      <c r="T70" s="21" t="e">
        <f t="shared" si="3"/>
        <v>#DIV/0!</v>
      </c>
      <c r="U70" s="48"/>
    </row>
    <row r="71" spans="1:21" s="1" customFormat="1" ht="93.75" hidden="1" x14ac:dyDescent="0.25">
      <c r="A71" s="47">
        <v>54</v>
      </c>
      <c r="B71" s="116"/>
      <c r="C71" s="23" t="s">
        <v>45</v>
      </c>
      <c r="D71" s="15">
        <v>500000</v>
      </c>
      <c r="E71" s="20">
        <v>125000</v>
      </c>
      <c r="F71" s="20">
        <v>25000</v>
      </c>
      <c r="G71" s="20">
        <v>0</v>
      </c>
      <c r="H71" s="20">
        <v>350000</v>
      </c>
      <c r="I71" s="21">
        <f t="shared" si="0"/>
        <v>0.7</v>
      </c>
      <c r="J71" s="21">
        <f t="shared" si="1"/>
        <v>0.05</v>
      </c>
      <c r="K71" s="29"/>
      <c r="L71" s="19">
        <f t="shared" si="38"/>
        <v>0</v>
      </c>
      <c r="M71" s="20">
        <v>0</v>
      </c>
      <c r="N71" s="20"/>
      <c r="O71" s="20"/>
      <c r="P71" s="20">
        <v>0</v>
      </c>
      <c r="Q71" s="20">
        <v>0</v>
      </c>
      <c r="R71" s="20">
        <v>0</v>
      </c>
      <c r="S71" s="21" t="e">
        <f t="shared" si="2"/>
        <v>#DIV/0!</v>
      </c>
      <c r="T71" s="21" t="e">
        <f t="shared" si="3"/>
        <v>#DIV/0!</v>
      </c>
      <c r="U71" s="48"/>
    </row>
    <row r="72" spans="1:21" s="1" customFormat="1" ht="37.5" x14ac:dyDescent="0.25">
      <c r="A72" s="47"/>
      <c r="B72" s="132" t="s">
        <v>146</v>
      </c>
      <c r="C72" s="132"/>
      <c r="D72" s="24">
        <f t="shared" ref="D72:G72" si="40">D66+D67+D68</f>
        <v>600000</v>
      </c>
      <c r="E72" s="24">
        <f t="shared" si="40"/>
        <v>110000</v>
      </c>
      <c r="F72" s="24">
        <f t="shared" si="40"/>
        <v>70000</v>
      </c>
      <c r="G72" s="24">
        <f t="shared" si="40"/>
        <v>0</v>
      </c>
      <c r="H72" s="24">
        <f>H66+H67+H68</f>
        <v>420000</v>
      </c>
      <c r="I72" s="21">
        <f t="shared" ref="I72" si="41">H72/D72</f>
        <v>0.7</v>
      </c>
      <c r="J72" s="21">
        <f t="shared" ref="J72" si="42">F72/D72</f>
        <v>0.11666666666666667</v>
      </c>
      <c r="K72" s="92"/>
      <c r="L72" s="24">
        <f t="shared" ref="L72:Q72" si="43">L66+L67+L68</f>
        <v>600000</v>
      </c>
      <c r="M72" s="24">
        <f t="shared" si="43"/>
        <v>110000</v>
      </c>
      <c r="N72" s="24">
        <f t="shared" si="43"/>
        <v>70000</v>
      </c>
      <c r="O72" s="24">
        <f t="shared" si="43"/>
        <v>0</v>
      </c>
      <c r="P72" s="24">
        <f t="shared" si="43"/>
        <v>70000</v>
      </c>
      <c r="Q72" s="24">
        <f t="shared" si="43"/>
        <v>0</v>
      </c>
      <c r="R72" s="24">
        <f>R66+R67+R68</f>
        <v>420000</v>
      </c>
      <c r="S72" s="21">
        <f t="shared" si="2"/>
        <v>0.7</v>
      </c>
      <c r="T72" s="21">
        <f t="shared" si="3"/>
        <v>0.11666666666666667</v>
      </c>
      <c r="U72" s="48" t="s">
        <v>190</v>
      </c>
    </row>
    <row r="73" spans="1:21" s="1" customFormat="1" ht="19.5" thickBot="1" x14ac:dyDescent="0.3">
      <c r="A73" s="49"/>
      <c r="B73" s="118" t="s">
        <v>159</v>
      </c>
      <c r="C73" s="118"/>
      <c r="D73" s="50">
        <f>SUM(D61:D71)</f>
        <v>3930000</v>
      </c>
      <c r="E73" s="50">
        <f>SUM(E61:E71)</f>
        <v>804000</v>
      </c>
      <c r="F73" s="50">
        <f>SUM(F61:F71)</f>
        <v>249000</v>
      </c>
      <c r="G73" s="50">
        <f>SUM(G61:G71)</f>
        <v>126000</v>
      </c>
      <c r="H73" s="50">
        <f>SUM(H61:H71)</f>
        <v>2751000</v>
      </c>
      <c r="I73" s="51">
        <f t="shared" si="0"/>
        <v>0.7</v>
      </c>
      <c r="J73" s="51">
        <f t="shared" si="1"/>
        <v>6.3358778625954196E-2</v>
      </c>
      <c r="K73" s="93"/>
      <c r="L73" s="50"/>
      <c r="M73" s="50"/>
      <c r="N73" s="50"/>
      <c r="O73" s="50"/>
      <c r="P73" s="50"/>
      <c r="Q73" s="50"/>
      <c r="R73" s="50"/>
      <c r="S73" s="51"/>
      <c r="T73" s="51"/>
      <c r="U73" s="52"/>
    </row>
    <row r="74" spans="1:21" s="7" customFormat="1" ht="56.25" hidden="1" x14ac:dyDescent="0.25">
      <c r="A74" s="66">
        <v>55</v>
      </c>
      <c r="B74" s="115" t="s">
        <v>1</v>
      </c>
      <c r="C74" s="67" t="s">
        <v>176</v>
      </c>
      <c r="D74" s="58">
        <v>591100</v>
      </c>
      <c r="E74" s="59">
        <v>147775</v>
      </c>
      <c r="F74" s="59">
        <v>29555</v>
      </c>
      <c r="G74" s="59">
        <v>0</v>
      </c>
      <c r="H74" s="60">
        <v>413770</v>
      </c>
      <c r="I74" s="61">
        <f t="shared" si="0"/>
        <v>0.7</v>
      </c>
      <c r="J74" s="61">
        <f t="shared" si="1"/>
        <v>0.05</v>
      </c>
      <c r="K74" s="45"/>
      <c r="L74" s="62">
        <f t="shared" ref="L74:L83" si="44">M74+P74+Q74+R74</f>
        <v>0</v>
      </c>
      <c r="M74" s="59">
        <v>0</v>
      </c>
      <c r="N74" s="59"/>
      <c r="O74" s="59"/>
      <c r="P74" s="59">
        <v>0</v>
      </c>
      <c r="Q74" s="59">
        <v>0</v>
      </c>
      <c r="R74" s="60">
        <v>0</v>
      </c>
      <c r="S74" s="61" t="e">
        <f t="shared" si="2"/>
        <v>#DIV/0!</v>
      </c>
      <c r="T74" s="61" t="e">
        <f t="shared" si="3"/>
        <v>#DIV/0!</v>
      </c>
      <c r="U74" s="63"/>
    </row>
    <row r="75" spans="1:21" s="7" customFormat="1" ht="56.25" hidden="1" x14ac:dyDescent="0.25">
      <c r="A75" s="68">
        <v>56</v>
      </c>
      <c r="B75" s="116"/>
      <c r="C75" s="14" t="s">
        <v>79</v>
      </c>
      <c r="D75" s="15">
        <v>548000</v>
      </c>
      <c r="E75" s="11">
        <v>137000</v>
      </c>
      <c r="F75" s="11">
        <v>27400</v>
      </c>
      <c r="G75" s="11">
        <v>0</v>
      </c>
      <c r="H75" s="13">
        <v>383600</v>
      </c>
      <c r="I75" s="8">
        <f t="shared" si="0"/>
        <v>0.7</v>
      </c>
      <c r="J75" s="8">
        <f t="shared" si="1"/>
        <v>0.05</v>
      </c>
      <c r="K75" s="29"/>
      <c r="L75" s="12">
        <f t="shared" si="44"/>
        <v>0</v>
      </c>
      <c r="M75" s="11">
        <v>0</v>
      </c>
      <c r="N75" s="11"/>
      <c r="O75" s="11"/>
      <c r="P75" s="11">
        <v>0</v>
      </c>
      <c r="Q75" s="11">
        <v>0</v>
      </c>
      <c r="R75" s="13">
        <v>0</v>
      </c>
      <c r="S75" s="8" t="e">
        <f t="shared" si="2"/>
        <v>#DIV/0!</v>
      </c>
      <c r="T75" s="8" t="e">
        <f t="shared" si="3"/>
        <v>#DIV/0!</v>
      </c>
      <c r="U75" s="65"/>
    </row>
    <row r="76" spans="1:21" s="1" customFormat="1" ht="75" x14ac:dyDescent="0.25">
      <c r="A76" s="69">
        <v>57</v>
      </c>
      <c r="B76" s="116"/>
      <c r="C76" s="28" t="s">
        <v>137</v>
      </c>
      <c r="D76" s="19">
        <f t="shared" ref="D76:D79" si="45">E76+F76+G76+H76</f>
        <v>142661</v>
      </c>
      <c r="E76" s="20">
        <v>28532.2</v>
      </c>
      <c r="F76" s="20">
        <v>14266.1</v>
      </c>
      <c r="G76" s="20">
        <v>0</v>
      </c>
      <c r="H76" s="20">
        <v>99862.7</v>
      </c>
      <c r="I76" s="21">
        <f t="shared" si="0"/>
        <v>0.7</v>
      </c>
      <c r="J76" s="21">
        <f t="shared" si="1"/>
        <v>0.1</v>
      </c>
      <c r="K76" s="29">
        <v>38</v>
      </c>
      <c r="L76" s="19">
        <f t="shared" si="44"/>
        <v>142661</v>
      </c>
      <c r="M76" s="20">
        <v>28532.2</v>
      </c>
      <c r="N76" s="20">
        <v>14266.1</v>
      </c>
      <c r="O76" s="20">
        <v>0</v>
      </c>
      <c r="P76" s="20">
        <v>14266.1</v>
      </c>
      <c r="Q76" s="20">
        <v>0</v>
      </c>
      <c r="R76" s="20">
        <v>99862.7</v>
      </c>
      <c r="S76" s="21">
        <f t="shared" si="2"/>
        <v>0.7</v>
      </c>
      <c r="T76" s="21">
        <f t="shared" si="3"/>
        <v>0.1</v>
      </c>
      <c r="U76" s="48" t="s">
        <v>180</v>
      </c>
    </row>
    <row r="77" spans="1:21" s="1" customFormat="1" ht="56.25" x14ac:dyDescent="0.25">
      <c r="A77" s="69">
        <v>58</v>
      </c>
      <c r="B77" s="116"/>
      <c r="C77" s="28" t="s">
        <v>81</v>
      </c>
      <c r="D77" s="19">
        <f t="shared" si="45"/>
        <v>449692</v>
      </c>
      <c r="E77" s="20">
        <v>112423</v>
      </c>
      <c r="F77" s="20">
        <v>22484.6</v>
      </c>
      <c r="G77" s="20">
        <v>0</v>
      </c>
      <c r="H77" s="20">
        <v>314784.40000000002</v>
      </c>
      <c r="I77" s="21">
        <f t="shared" si="0"/>
        <v>0.70000000000000007</v>
      </c>
      <c r="J77" s="21">
        <f t="shared" si="1"/>
        <v>4.9999999999999996E-2</v>
      </c>
      <c r="K77" s="29">
        <v>369</v>
      </c>
      <c r="L77" s="19">
        <f t="shared" si="44"/>
        <v>449692</v>
      </c>
      <c r="M77" s="20">
        <v>112423</v>
      </c>
      <c r="N77" s="20">
        <v>22484.6</v>
      </c>
      <c r="O77" s="20">
        <v>0</v>
      </c>
      <c r="P77" s="20">
        <v>22484.6</v>
      </c>
      <c r="Q77" s="20">
        <v>0</v>
      </c>
      <c r="R77" s="20">
        <v>314784.40000000002</v>
      </c>
      <c r="S77" s="21">
        <f t="shared" si="2"/>
        <v>0.70000000000000007</v>
      </c>
      <c r="T77" s="21">
        <f t="shared" si="3"/>
        <v>4.9999999999999996E-2</v>
      </c>
      <c r="U77" s="48" t="s">
        <v>180</v>
      </c>
    </row>
    <row r="78" spans="1:21" s="1" customFormat="1" ht="56.25" x14ac:dyDescent="0.25">
      <c r="A78" s="69">
        <v>59</v>
      </c>
      <c r="B78" s="116"/>
      <c r="C78" s="28" t="s">
        <v>82</v>
      </c>
      <c r="D78" s="19">
        <f t="shared" si="45"/>
        <v>311500</v>
      </c>
      <c r="E78" s="20">
        <v>71645</v>
      </c>
      <c r="F78" s="20">
        <v>21805</v>
      </c>
      <c r="G78" s="20">
        <v>0</v>
      </c>
      <c r="H78" s="20">
        <v>218050</v>
      </c>
      <c r="I78" s="21">
        <f t="shared" ref="I78:I145" si="46">H78/D78</f>
        <v>0.7</v>
      </c>
      <c r="J78" s="21">
        <f t="shared" ref="J78:J145" si="47">F78/D78</f>
        <v>7.0000000000000007E-2</v>
      </c>
      <c r="K78" s="29">
        <v>40</v>
      </c>
      <c r="L78" s="19">
        <f t="shared" si="44"/>
        <v>311500</v>
      </c>
      <c r="M78" s="20">
        <v>71645</v>
      </c>
      <c r="N78" s="20">
        <v>21805</v>
      </c>
      <c r="O78" s="20">
        <v>0</v>
      </c>
      <c r="P78" s="20">
        <v>21805</v>
      </c>
      <c r="Q78" s="20">
        <v>0</v>
      </c>
      <c r="R78" s="20">
        <v>218050</v>
      </c>
      <c r="S78" s="21">
        <f t="shared" ref="S78:S145" si="48">R78/L78</f>
        <v>0.7</v>
      </c>
      <c r="T78" s="21">
        <f t="shared" ref="T78:T145" si="49">P78/L78</f>
        <v>7.0000000000000007E-2</v>
      </c>
      <c r="U78" s="48" t="s">
        <v>180</v>
      </c>
    </row>
    <row r="79" spans="1:21" s="1" customFormat="1" ht="56.25" x14ac:dyDescent="0.25">
      <c r="A79" s="69">
        <v>60</v>
      </c>
      <c r="B79" s="116"/>
      <c r="C79" s="28" t="s">
        <v>80</v>
      </c>
      <c r="D79" s="19">
        <f t="shared" si="45"/>
        <v>104023</v>
      </c>
      <c r="E79" s="20">
        <v>24965.52</v>
      </c>
      <c r="F79" s="20">
        <v>6241.38</v>
      </c>
      <c r="G79" s="20">
        <v>0</v>
      </c>
      <c r="H79" s="20">
        <v>72816.100000000006</v>
      </c>
      <c r="I79" s="21">
        <f t="shared" si="46"/>
        <v>0.70000000000000007</v>
      </c>
      <c r="J79" s="21">
        <f t="shared" si="47"/>
        <v>0.06</v>
      </c>
      <c r="K79" s="29">
        <v>41</v>
      </c>
      <c r="L79" s="19">
        <f t="shared" si="44"/>
        <v>104023</v>
      </c>
      <c r="M79" s="20">
        <v>24965.52</v>
      </c>
      <c r="N79" s="20">
        <v>6241.38</v>
      </c>
      <c r="O79" s="20">
        <v>0</v>
      </c>
      <c r="P79" s="20">
        <v>6241.38</v>
      </c>
      <c r="Q79" s="20">
        <v>0</v>
      </c>
      <c r="R79" s="20">
        <v>72816.100000000006</v>
      </c>
      <c r="S79" s="21">
        <f t="shared" si="48"/>
        <v>0.70000000000000007</v>
      </c>
      <c r="T79" s="21">
        <f t="shared" si="49"/>
        <v>0.06</v>
      </c>
      <c r="U79" s="48" t="s">
        <v>180</v>
      </c>
    </row>
    <row r="80" spans="1:21" s="1" customFormat="1" ht="56.25" hidden="1" x14ac:dyDescent="0.25">
      <c r="A80" s="69">
        <v>61</v>
      </c>
      <c r="B80" s="116"/>
      <c r="C80" s="28" t="s">
        <v>2</v>
      </c>
      <c r="D80" s="15">
        <v>823915</v>
      </c>
      <c r="E80" s="20">
        <v>205978.75</v>
      </c>
      <c r="F80" s="20">
        <v>41195.75</v>
      </c>
      <c r="G80" s="20">
        <v>0</v>
      </c>
      <c r="H80" s="20">
        <v>576740.5</v>
      </c>
      <c r="I80" s="21">
        <f t="shared" si="46"/>
        <v>0.7</v>
      </c>
      <c r="J80" s="21">
        <f t="shared" si="47"/>
        <v>0.05</v>
      </c>
      <c r="K80" s="29"/>
      <c r="L80" s="19">
        <f t="shared" si="44"/>
        <v>0</v>
      </c>
      <c r="M80" s="20">
        <v>0</v>
      </c>
      <c r="N80" s="20"/>
      <c r="O80" s="20"/>
      <c r="P80" s="20">
        <v>0</v>
      </c>
      <c r="Q80" s="20">
        <v>0</v>
      </c>
      <c r="R80" s="20">
        <v>0</v>
      </c>
      <c r="S80" s="21" t="e">
        <f t="shared" si="48"/>
        <v>#DIV/0!</v>
      </c>
      <c r="T80" s="21" t="e">
        <f t="shared" si="49"/>
        <v>#DIV/0!</v>
      </c>
      <c r="U80" s="48"/>
    </row>
    <row r="81" spans="1:21" s="1" customFormat="1" ht="37.5" hidden="1" x14ac:dyDescent="0.25">
      <c r="A81" s="69">
        <v>62</v>
      </c>
      <c r="B81" s="116"/>
      <c r="C81" s="28" t="s">
        <v>3</v>
      </c>
      <c r="D81" s="15">
        <v>308892.74</v>
      </c>
      <c r="E81" s="20">
        <v>67956.399999999994</v>
      </c>
      <c r="F81" s="20">
        <v>24711.42</v>
      </c>
      <c r="G81" s="20">
        <v>0</v>
      </c>
      <c r="H81" s="20">
        <v>216224.92</v>
      </c>
      <c r="I81" s="21">
        <f t="shared" si="46"/>
        <v>0.70000000647473948</v>
      </c>
      <c r="J81" s="21">
        <f t="shared" si="47"/>
        <v>8.0000002589895758E-2</v>
      </c>
      <c r="K81" s="29"/>
      <c r="L81" s="19">
        <f t="shared" si="44"/>
        <v>0</v>
      </c>
      <c r="M81" s="20">
        <v>0</v>
      </c>
      <c r="N81" s="20"/>
      <c r="O81" s="20"/>
      <c r="P81" s="20">
        <v>0</v>
      </c>
      <c r="Q81" s="20">
        <v>0</v>
      </c>
      <c r="R81" s="20">
        <v>0</v>
      </c>
      <c r="S81" s="21" t="e">
        <f t="shared" si="48"/>
        <v>#DIV/0!</v>
      </c>
      <c r="T81" s="21" t="e">
        <f t="shared" si="49"/>
        <v>#DIV/0!</v>
      </c>
      <c r="U81" s="48"/>
    </row>
    <row r="82" spans="1:21" s="1" customFormat="1" ht="56.25" hidden="1" x14ac:dyDescent="0.25">
      <c r="A82" s="69">
        <v>63</v>
      </c>
      <c r="B82" s="116"/>
      <c r="C82" s="28" t="s">
        <v>78</v>
      </c>
      <c r="D82" s="15">
        <v>94267.199999999997</v>
      </c>
      <c r="E82" s="20">
        <v>20738.78</v>
      </c>
      <c r="F82" s="20">
        <v>7541.38</v>
      </c>
      <c r="G82" s="20">
        <v>0</v>
      </c>
      <c r="H82" s="20">
        <v>65987.039999999994</v>
      </c>
      <c r="I82" s="21">
        <f t="shared" si="46"/>
        <v>0.7</v>
      </c>
      <c r="J82" s="21">
        <f t="shared" si="47"/>
        <v>8.0000042432574636E-2</v>
      </c>
      <c r="K82" s="29"/>
      <c r="L82" s="19">
        <f t="shared" si="44"/>
        <v>0</v>
      </c>
      <c r="M82" s="20">
        <v>0</v>
      </c>
      <c r="N82" s="20"/>
      <c r="O82" s="20"/>
      <c r="P82" s="20">
        <v>0</v>
      </c>
      <c r="Q82" s="20">
        <v>0</v>
      </c>
      <c r="R82" s="20">
        <v>0</v>
      </c>
      <c r="S82" s="21" t="e">
        <f t="shared" si="48"/>
        <v>#DIV/0!</v>
      </c>
      <c r="T82" s="21" t="e">
        <f t="shared" si="49"/>
        <v>#DIV/0!</v>
      </c>
      <c r="U82" s="48"/>
    </row>
    <row r="83" spans="1:21" s="1" customFormat="1" ht="75" hidden="1" x14ac:dyDescent="0.25">
      <c r="A83" s="69">
        <v>64</v>
      </c>
      <c r="B83" s="116"/>
      <c r="C83" s="28" t="s">
        <v>77</v>
      </c>
      <c r="D83" s="15">
        <v>94267.199999999997</v>
      </c>
      <c r="E83" s="20">
        <v>20738.78</v>
      </c>
      <c r="F83" s="20">
        <v>7541.38</v>
      </c>
      <c r="G83" s="20">
        <v>0</v>
      </c>
      <c r="H83" s="20">
        <v>65987.039999999994</v>
      </c>
      <c r="I83" s="21">
        <f t="shared" si="46"/>
        <v>0.7</v>
      </c>
      <c r="J83" s="21">
        <f t="shared" si="47"/>
        <v>8.0000042432574636E-2</v>
      </c>
      <c r="K83" s="29"/>
      <c r="L83" s="19">
        <f t="shared" si="44"/>
        <v>0</v>
      </c>
      <c r="M83" s="20">
        <v>0</v>
      </c>
      <c r="N83" s="20"/>
      <c r="O83" s="20"/>
      <c r="P83" s="20">
        <v>0</v>
      </c>
      <c r="Q83" s="20">
        <v>0</v>
      </c>
      <c r="R83" s="20">
        <v>0</v>
      </c>
      <c r="S83" s="21" t="e">
        <f t="shared" si="48"/>
        <v>#DIV/0!</v>
      </c>
      <c r="T83" s="21" t="e">
        <f t="shared" si="49"/>
        <v>#DIV/0!</v>
      </c>
      <c r="U83" s="48"/>
    </row>
    <row r="84" spans="1:21" s="1" customFormat="1" ht="37.5" x14ac:dyDescent="0.25">
      <c r="A84" s="69"/>
      <c r="B84" s="132" t="s">
        <v>147</v>
      </c>
      <c r="C84" s="132"/>
      <c r="D84" s="24">
        <f t="shared" ref="D84:G84" si="50">D76+D77+D78+D79</f>
        <v>1007876</v>
      </c>
      <c r="E84" s="24">
        <f t="shared" si="50"/>
        <v>237565.72</v>
      </c>
      <c r="F84" s="24">
        <f t="shared" si="50"/>
        <v>64797.079999999994</v>
      </c>
      <c r="G84" s="24">
        <f t="shared" si="50"/>
        <v>0</v>
      </c>
      <c r="H84" s="24">
        <f>H76+H77+H78+H79</f>
        <v>705513.20000000007</v>
      </c>
      <c r="I84" s="21">
        <f t="shared" ref="I84" si="51">H84/D84</f>
        <v>0.70000000000000007</v>
      </c>
      <c r="J84" s="21">
        <f t="shared" ref="J84" si="52">F84/D84</f>
        <v>6.4290726240132712E-2</v>
      </c>
      <c r="K84" s="29"/>
      <c r="L84" s="24">
        <f t="shared" ref="L84:Q84" si="53">L76+L77+L78+L79</f>
        <v>1007876</v>
      </c>
      <c r="M84" s="24">
        <f t="shared" si="53"/>
        <v>237565.72</v>
      </c>
      <c r="N84" s="24">
        <f t="shared" si="53"/>
        <v>64797.079999999994</v>
      </c>
      <c r="O84" s="24">
        <f t="shared" si="53"/>
        <v>0</v>
      </c>
      <c r="P84" s="24">
        <f t="shared" si="53"/>
        <v>64797.079999999994</v>
      </c>
      <c r="Q84" s="24">
        <f t="shared" si="53"/>
        <v>0</v>
      </c>
      <c r="R84" s="24">
        <f>R76+R77+R78+R79</f>
        <v>705513.20000000007</v>
      </c>
      <c r="S84" s="21">
        <f t="shared" si="48"/>
        <v>0.70000000000000007</v>
      </c>
      <c r="T84" s="21">
        <f t="shared" si="49"/>
        <v>6.4290726240132712E-2</v>
      </c>
      <c r="U84" s="48" t="s">
        <v>188</v>
      </c>
    </row>
    <row r="85" spans="1:21" s="1" customFormat="1" ht="19.5" thickBot="1" x14ac:dyDescent="0.3">
      <c r="A85" s="70"/>
      <c r="B85" s="118" t="s">
        <v>160</v>
      </c>
      <c r="C85" s="118"/>
      <c r="D85" s="50">
        <f>SUM(D74:D83)</f>
        <v>3468318.1400000006</v>
      </c>
      <c r="E85" s="50">
        <f>SUM(E74:E83)</f>
        <v>837753.43</v>
      </c>
      <c r="F85" s="50">
        <f>SUM(F74:F83)</f>
        <v>202742.01</v>
      </c>
      <c r="G85" s="50">
        <f>SUM(G74:G83)</f>
        <v>0</v>
      </c>
      <c r="H85" s="50">
        <f>SUM(H74:H83)</f>
        <v>2427822.7000000002</v>
      </c>
      <c r="I85" s="51">
        <f t="shared" si="46"/>
        <v>0.70000000057664835</v>
      </c>
      <c r="J85" s="51">
        <f t="shared" si="47"/>
        <v>5.8455424737939403E-2</v>
      </c>
      <c r="K85" s="71"/>
      <c r="L85" s="50"/>
      <c r="M85" s="50"/>
      <c r="N85" s="50"/>
      <c r="O85" s="50"/>
      <c r="P85" s="50"/>
      <c r="Q85" s="50"/>
      <c r="R85" s="50"/>
      <c r="S85" s="51"/>
      <c r="T85" s="51"/>
      <c r="U85" s="52" t="s">
        <v>184</v>
      </c>
    </row>
    <row r="86" spans="1:21" s="1" customFormat="1" ht="37.5" x14ac:dyDescent="0.25">
      <c r="A86" s="72">
        <v>65</v>
      </c>
      <c r="B86" s="115" t="s">
        <v>4</v>
      </c>
      <c r="C86" s="53" t="s">
        <v>5</v>
      </c>
      <c r="D86" s="42">
        <f t="shared" ref="D86:D88" si="54">E86+F86+G86+H86</f>
        <v>850464</v>
      </c>
      <c r="E86" s="43">
        <v>198639.2</v>
      </c>
      <c r="F86" s="43">
        <v>56500</v>
      </c>
      <c r="G86" s="43">
        <v>0</v>
      </c>
      <c r="H86" s="43">
        <v>595324.80000000005</v>
      </c>
      <c r="I86" s="44">
        <f t="shared" si="46"/>
        <v>0.70000000000000007</v>
      </c>
      <c r="J86" s="44">
        <f t="shared" si="47"/>
        <v>6.6434322910787519E-2</v>
      </c>
      <c r="K86" s="45">
        <v>42</v>
      </c>
      <c r="L86" s="42">
        <f t="shared" ref="L86:L90" si="55">M86+P86+Q86+R86</f>
        <v>850464</v>
      </c>
      <c r="M86" s="43">
        <v>198639.2</v>
      </c>
      <c r="N86" s="43">
        <v>56500</v>
      </c>
      <c r="O86" s="43">
        <v>0</v>
      </c>
      <c r="P86" s="43">
        <v>56500</v>
      </c>
      <c r="Q86" s="43">
        <v>0</v>
      </c>
      <c r="R86" s="43">
        <v>595324.80000000005</v>
      </c>
      <c r="S86" s="44">
        <f t="shared" si="48"/>
        <v>0.70000000000000007</v>
      </c>
      <c r="T86" s="44">
        <f t="shared" si="49"/>
        <v>6.6434322910787519E-2</v>
      </c>
      <c r="U86" s="46" t="s">
        <v>182</v>
      </c>
    </row>
    <row r="87" spans="1:21" s="1" customFormat="1" ht="37.5" hidden="1" x14ac:dyDescent="0.25">
      <c r="A87" s="73">
        <v>66</v>
      </c>
      <c r="B87" s="116"/>
      <c r="C87" s="18" t="s">
        <v>6</v>
      </c>
      <c r="D87" s="19">
        <f t="shared" si="54"/>
        <v>547332</v>
      </c>
      <c r="E87" s="20">
        <v>136699.6</v>
      </c>
      <c r="F87" s="20">
        <v>27500</v>
      </c>
      <c r="G87" s="20">
        <v>0</v>
      </c>
      <c r="H87" s="20">
        <v>383132.4</v>
      </c>
      <c r="I87" s="21">
        <f t="shared" si="46"/>
        <v>0.70000000000000007</v>
      </c>
      <c r="J87" s="21">
        <f t="shared" si="47"/>
        <v>5.0243727755731438E-2</v>
      </c>
      <c r="K87" s="29"/>
      <c r="L87" s="19">
        <f t="shared" si="55"/>
        <v>0</v>
      </c>
      <c r="M87" s="20">
        <v>0</v>
      </c>
      <c r="N87" s="20"/>
      <c r="O87" s="20"/>
      <c r="P87" s="20">
        <v>0</v>
      </c>
      <c r="Q87" s="20">
        <v>0</v>
      </c>
      <c r="R87" s="20"/>
      <c r="S87" s="21" t="e">
        <f t="shared" si="48"/>
        <v>#DIV/0!</v>
      </c>
      <c r="T87" s="21" t="e">
        <f t="shared" si="49"/>
        <v>#DIV/0!</v>
      </c>
      <c r="U87" s="48"/>
    </row>
    <row r="88" spans="1:21" s="1" customFormat="1" x14ac:dyDescent="0.25">
      <c r="A88" s="73">
        <v>67</v>
      </c>
      <c r="B88" s="116"/>
      <c r="C88" s="18" t="s">
        <v>138</v>
      </c>
      <c r="D88" s="19">
        <f t="shared" si="54"/>
        <v>919294</v>
      </c>
      <c r="E88" s="20">
        <v>225227.03</v>
      </c>
      <c r="F88" s="20">
        <v>50561.17</v>
      </c>
      <c r="G88" s="20">
        <v>0</v>
      </c>
      <c r="H88" s="20">
        <v>643505.80000000005</v>
      </c>
      <c r="I88" s="21">
        <f t="shared" si="46"/>
        <v>0.70000000000000007</v>
      </c>
      <c r="J88" s="21">
        <f t="shared" si="47"/>
        <v>5.5E-2</v>
      </c>
      <c r="K88" s="29">
        <v>43</v>
      </c>
      <c r="L88" s="19">
        <f t="shared" si="55"/>
        <v>919294</v>
      </c>
      <c r="M88" s="20">
        <v>225227.03</v>
      </c>
      <c r="N88" s="20">
        <v>50561.17</v>
      </c>
      <c r="O88" s="20">
        <v>0</v>
      </c>
      <c r="P88" s="20">
        <v>50561.17</v>
      </c>
      <c r="Q88" s="20">
        <v>0</v>
      </c>
      <c r="R88" s="20">
        <v>643505.80000000005</v>
      </c>
      <c r="S88" s="21">
        <f t="shared" si="48"/>
        <v>0.70000000000000007</v>
      </c>
      <c r="T88" s="21">
        <f t="shared" si="49"/>
        <v>5.5E-2</v>
      </c>
      <c r="U88" s="48" t="s">
        <v>182</v>
      </c>
    </row>
    <row r="89" spans="1:21" s="1" customFormat="1" ht="37.5" hidden="1" x14ac:dyDescent="0.25">
      <c r="A89" s="73">
        <v>68</v>
      </c>
      <c r="B89" s="116"/>
      <c r="C89" s="18" t="s">
        <v>61</v>
      </c>
      <c r="D89" s="20">
        <v>416775</v>
      </c>
      <c r="E89" s="20">
        <v>104193.75</v>
      </c>
      <c r="F89" s="20">
        <v>20838.75</v>
      </c>
      <c r="G89" s="20">
        <v>0</v>
      </c>
      <c r="H89" s="20">
        <v>291742.5</v>
      </c>
      <c r="I89" s="21">
        <f t="shared" si="46"/>
        <v>0.7</v>
      </c>
      <c r="J89" s="21">
        <f t="shared" si="47"/>
        <v>0.05</v>
      </c>
      <c r="K89" s="29"/>
      <c r="L89" s="19">
        <f t="shared" si="55"/>
        <v>0</v>
      </c>
      <c r="M89" s="20">
        <v>0</v>
      </c>
      <c r="N89" s="20"/>
      <c r="O89" s="20"/>
      <c r="P89" s="20">
        <v>0</v>
      </c>
      <c r="Q89" s="20">
        <v>0</v>
      </c>
      <c r="R89" s="20"/>
      <c r="S89" s="21" t="e">
        <f t="shared" si="48"/>
        <v>#DIV/0!</v>
      </c>
      <c r="T89" s="21" t="e">
        <f t="shared" si="49"/>
        <v>#DIV/0!</v>
      </c>
      <c r="U89" s="48"/>
    </row>
    <row r="90" spans="1:21" s="1" customFormat="1" ht="75" hidden="1" x14ac:dyDescent="0.25">
      <c r="A90" s="73">
        <v>69</v>
      </c>
      <c r="B90" s="116"/>
      <c r="C90" s="18" t="s">
        <v>7</v>
      </c>
      <c r="D90" s="20">
        <v>1600000</v>
      </c>
      <c r="E90" s="20">
        <v>476000</v>
      </c>
      <c r="F90" s="20">
        <v>224000</v>
      </c>
      <c r="G90" s="20">
        <v>0</v>
      </c>
      <c r="H90" s="20">
        <v>900000</v>
      </c>
      <c r="I90" s="21">
        <f t="shared" si="46"/>
        <v>0.5625</v>
      </c>
      <c r="J90" s="21">
        <f t="shared" si="47"/>
        <v>0.14000000000000001</v>
      </c>
      <c r="K90" s="29"/>
      <c r="L90" s="19">
        <f t="shared" si="55"/>
        <v>0</v>
      </c>
      <c r="M90" s="20">
        <v>0</v>
      </c>
      <c r="N90" s="20"/>
      <c r="O90" s="20"/>
      <c r="P90" s="20">
        <v>0</v>
      </c>
      <c r="Q90" s="20">
        <v>0</v>
      </c>
      <c r="R90" s="20"/>
      <c r="S90" s="21" t="e">
        <f t="shared" si="48"/>
        <v>#DIV/0!</v>
      </c>
      <c r="T90" s="21" t="e">
        <f t="shared" si="49"/>
        <v>#DIV/0!</v>
      </c>
      <c r="U90" s="48"/>
    </row>
    <row r="91" spans="1:21" s="1" customFormat="1" ht="37.5" x14ac:dyDescent="0.25">
      <c r="A91" s="73"/>
      <c r="B91" s="117" t="s">
        <v>148</v>
      </c>
      <c r="C91" s="117"/>
      <c r="D91" s="24">
        <f t="shared" ref="D91:G91" si="56">D86+D88</f>
        <v>1769758</v>
      </c>
      <c r="E91" s="24">
        <f t="shared" si="56"/>
        <v>423866.23</v>
      </c>
      <c r="F91" s="24">
        <f t="shared" si="56"/>
        <v>107061.17</v>
      </c>
      <c r="G91" s="24">
        <f t="shared" si="56"/>
        <v>0</v>
      </c>
      <c r="H91" s="24">
        <f>H86+H88</f>
        <v>1238830.6000000001</v>
      </c>
      <c r="I91" s="21">
        <f t="shared" ref="I91" si="57">H91/D91</f>
        <v>0.70000000000000007</v>
      </c>
      <c r="J91" s="21">
        <f t="shared" ref="J91" si="58">F91/D91</f>
        <v>6.049480776467743E-2</v>
      </c>
      <c r="K91" s="92"/>
      <c r="L91" s="24">
        <f t="shared" ref="L91:Q91" si="59">L86+L88</f>
        <v>1769758</v>
      </c>
      <c r="M91" s="24">
        <f t="shared" si="59"/>
        <v>423866.23</v>
      </c>
      <c r="N91" s="24">
        <f t="shared" si="59"/>
        <v>107061.17</v>
      </c>
      <c r="O91" s="24">
        <f t="shared" si="59"/>
        <v>0</v>
      </c>
      <c r="P91" s="24">
        <f t="shared" si="59"/>
        <v>107061.17</v>
      </c>
      <c r="Q91" s="24">
        <f t="shared" si="59"/>
        <v>0</v>
      </c>
      <c r="R91" s="24">
        <f>R86+R88</f>
        <v>1238830.6000000001</v>
      </c>
      <c r="S91" s="21">
        <f t="shared" si="48"/>
        <v>0.70000000000000007</v>
      </c>
      <c r="T91" s="21">
        <f t="shared" si="49"/>
        <v>6.049480776467743E-2</v>
      </c>
      <c r="U91" s="48" t="s">
        <v>192</v>
      </c>
    </row>
    <row r="92" spans="1:21" s="1" customFormat="1" ht="19.5" thickBot="1" x14ac:dyDescent="0.3">
      <c r="A92" s="70"/>
      <c r="B92" s="113" t="s">
        <v>161</v>
      </c>
      <c r="C92" s="113"/>
      <c r="D92" s="74">
        <f>SUM(D86:D90)</f>
        <v>4333865</v>
      </c>
      <c r="E92" s="74">
        <f>SUM(E86:E90)</f>
        <v>1140759.58</v>
      </c>
      <c r="F92" s="74">
        <f>SUM(F86:F90)</f>
        <v>379399.92</v>
      </c>
      <c r="G92" s="74">
        <f>SUM(G86:G90)</f>
        <v>0</v>
      </c>
      <c r="H92" s="74">
        <f>SUM(H86:H90)</f>
        <v>2813705.5</v>
      </c>
      <c r="I92" s="51">
        <f t="shared" si="46"/>
        <v>0.64923699746069619</v>
      </c>
      <c r="J92" s="51">
        <f t="shared" si="47"/>
        <v>8.7543086828962141E-2</v>
      </c>
      <c r="K92" s="93"/>
      <c r="L92" s="74"/>
      <c r="M92" s="74"/>
      <c r="N92" s="74"/>
      <c r="O92" s="74"/>
      <c r="P92" s="74"/>
      <c r="Q92" s="74"/>
      <c r="R92" s="74"/>
      <c r="S92" s="51"/>
      <c r="T92" s="51"/>
      <c r="U92" s="52"/>
    </row>
    <row r="93" spans="1:21" s="1" customFormat="1" ht="37.5" x14ac:dyDescent="0.25">
      <c r="A93" s="72">
        <v>70</v>
      </c>
      <c r="B93" s="115" t="s">
        <v>8</v>
      </c>
      <c r="C93" s="53" t="s">
        <v>9</v>
      </c>
      <c r="D93" s="42">
        <f t="shared" ref="D93:D108" si="60">E93+F93+G93+H93</f>
        <v>106820</v>
      </c>
      <c r="E93" s="43">
        <v>19227.599999999999</v>
      </c>
      <c r="F93" s="43">
        <v>12818.4</v>
      </c>
      <c r="G93" s="43">
        <v>0</v>
      </c>
      <c r="H93" s="43">
        <v>74774</v>
      </c>
      <c r="I93" s="44">
        <f t="shared" si="46"/>
        <v>0.7</v>
      </c>
      <c r="J93" s="44">
        <f t="shared" si="47"/>
        <v>0.12</v>
      </c>
      <c r="K93" s="45">
        <v>44</v>
      </c>
      <c r="L93" s="42">
        <f t="shared" ref="L93:L108" si="61">M93+P93+Q93+R93</f>
        <v>106820</v>
      </c>
      <c r="M93" s="43">
        <v>19227.599999999999</v>
      </c>
      <c r="N93" s="43">
        <v>12818.4</v>
      </c>
      <c r="O93" s="43">
        <v>0</v>
      </c>
      <c r="P93" s="43">
        <v>12818.4</v>
      </c>
      <c r="Q93" s="43">
        <v>0</v>
      </c>
      <c r="R93" s="43">
        <v>74774</v>
      </c>
      <c r="S93" s="44">
        <f t="shared" si="48"/>
        <v>0.7</v>
      </c>
      <c r="T93" s="44">
        <f t="shared" si="49"/>
        <v>0.12</v>
      </c>
      <c r="U93" s="46" t="s">
        <v>180</v>
      </c>
    </row>
    <row r="94" spans="1:21" s="1" customFormat="1" ht="75" x14ac:dyDescent="0.25">
      <c r="A94" s="73">
        <v>71</v>
      </c>
      <c r="B94" s="116"/>
      <c r="C94" s="18" t="s">
        <v>10</v>
      </c>
      <c r="D94" s="19">
        <f t="shared" si="60"/>
        <v>243160</v>
      </c>
      <c r="E94" s="20">
        <v>43768.800000000003</v>
      </c>
      <c r="F94" s="20">
        <v>29179.200000000001</v>
      </c>
      <c r="G94" s="20">
        <v>0</v>
      </c>
      <c r="H94" s="20">
        <v>170212</v>
      </c>
      <c r="I94" s="21">
        <f t="shared" si="46"/>
        <v>0.7</v>
      </c>
      <c r="J94" s="21">
        <f t="shared" si="47"/>
        <v>0.12000000000000001</v>
      </c>
      <c r="K94" s="29">
        <v>45</v>
      </c>
      <c r="L94" s="19">
        <f t="shared" si="61"/>
        <v>243160</v>
      </c>
      <c r="M94" s="20">
        <v>43768.800000000003</v>
      </c>
      <c r="N94" s="20">
        <v>29179.200000000001</v>
      </c>
      <c r="O94" s="20">
        <v>0</v>
      </c>
      <c r="P94" s="20">
        <v>29179.200000000001</v>
      </c>
      <c r="Q94" s="20">
        <v>0</v>
      </c>
      <c r="R94" s="20">
        <v>170212</v>
      </c>
      <c r="S94" s="21">
        <f t="shared" si="48"/>
        <v>0.7</v>
      </c>
      <c r="T94" s="21">
        <f t="shared" si="49"/>
        <v>0.12000000000000001</v>
      </c>
      <c r="U94" s="48" t="s">
        <v>180</v>
      </c>
    </row>
    <row r="95" spans="1:21" s="1" customFormat="1" ht="56.25" x14ac:dyDescent="0.25">
      <c r="A95" s="73">
        <v>72</v>
      </c>
      <c r="B95" s="116"/>
      <c r="C95" s="18" t="s">
        <v>11</v>
      </c>
      <c r="D95" s="19">
        <f t="shared" si="60"/>
        <v>253150</v>
      </c>
      <c r="E95" s="20">
        <v>45567</v>
      </c>
      <c r="F95" s="20">
        <v>30378</v>
      </c>
      <c r="G95" s="20">
        <v>0</v>
      </c>
      <c r="H95" s="20">
        <v>177205</v>
      </c>
      <c r="I95" s="21">
        <f t="shared" si="46"/>
        <v>0.7</v>
      </c>
      <c r="J95" s="21">
        <f t="shared" si="47"/>
        <v>0.12</v>
      </c>
      <c r="K95" s="29">
        <v>46</v>
      </c>
      <c r="L95" s="19">
        <f t="shared" si="61"/>
        <v>253150</v>
      </c>
      <c r="M95" s="20">
        <v>45567</v>
      </c>
      <c r="N95" s="20">
        <v>30378</v>
      </c>
      <c r="O95" s="20">
        <v>0</v>
      </c>
      <c r="P95" s="20">
        <v>30378</v>
      </c>
      <c r="Q95" s="20">
        <v>0</v>
      </c>
      <c r="R95" s="20">
        <v>177205</v>
      </c>
      <c r="S95" s="21">
        <f t="shared" si="48"/>
        <v>0.7</v>
      </c>
      <c r="T95" s="21">
        <f t="shared" si="49"/>
        <v>0.12</v>
      </c>
      <c r="U95" s="48" t="s">
        <v>180</v>
      </c>
    </row>
    <row r="96" spans="1:21" s="1" customFormat="1" ht="37.5" x14ac:dyDescent="0.25">
      <c r="A96" s="73">
        <v>73</v>
      </c>
      <c r="B96" s="116"/>
      <c r="C96" s="18" t="s">
        <v>12</v>
      </c>
      <c r="D96" s="19">
        <f t="shared" si="60"/>
        <v>227690</v>
      </c>
      <c r="E96" s="20">
        <v>40984.199999999997</v>
      </c>
      <c r="F96" s="20">
        <v>27322.799999999999</v>
      </c>
      <c r="G96" s="20">
        <v>0</v>
      </c>
      <c r="H96" s="20">
        <v>159383</v>
      </c>
      <c r="I96" s="21">
        <f t="shared" si="46"/>
        <v>0.7</v>
      </c>
      <c r="J96" s="21">
        <f t="shared" si="47"/>
        <v>0.12</v>
      </c>
      <c r="K96" s="29">
        <v>47</v>
      </c>
      <c r="L96" s="19">
        <f t="shared" si="61"/>
        <v>227690</v>
      </c>
      <c r="M96" s="20">
        <v>40984.199999999997</v>
      </c>
      <c r="N96" s="20">
        <v>27322.799999999999</v>
      </c>
      <c r="O96" s="20">
        <v>0</v>
      </c>
      <c r="P96" s="20">
        <v>27322.799999999999</v>
      </c>
      <c r="Q96" s="20">
        <v>0</v>
      </c>
      <c r="R96" s="20">
        <v>159383</v>
      </c>
      <c r="S96" s="21">
        <f t="shared" si="48"/>
        <v>0.7</v>
      </c>
      <c r="T96" s="21">
        <f t="shared" si="49"/>
        <v>0.12</v>
      </c>
      <c r="U96" s="48" t="s">
        <v>180</v>
      </c>
    </row>
    <row r="97" spans="1:21" s="1" customFormat="1" ht="37.5" x14ac:dyDescent="0.25">
      <c r="A97" s="73">
        <v>74</v>
      </c>
      <c r="B97" s="116"/>
      <c r="C97" s="18" t="s">
        <v>96</v>
      </c>
      <c r="D97" s="19">
        <f t="shared" si="60"/>
        <v>200000</v>
      </c>
      <c r="E97" s="20">
        <v>30000</v>
      </c>
      <c r="F97" s="20">
        <v>30000</v>
      </c>
      <c r="G97" s="20">
        <v>0</v>
      </c>
      <c r="H97" s="20">
        <v>140000</v>
      </c>
      <c r="I97" s="21">
        <f t="shared" si="46"/>
        <v>0.7</v>
      </c>
      <c r="J97" s="21">
        <f t="shared" si="47"/>
        <v>0.15</v>
      </c>
      <c r="K97" s="29">
        <v>48</v>
      </c>
      <c r="L97" s="19">
        <f t="shared" si="61"/>
        <v>200000</v>
      </c>
      <c r="M97" s="20">
        <v>30000</v>
      </c>
      <c r="N97" s="20">
        <v>30000</v>
      </c>
      <c r="O97" s="20">
        <v>0</v>
      </c>
      <c r="P97" s="20">
        <v>30000</v>
      </c>
      <c r="Q97" s="20">
        <v>0</v>
      </c>
      <c r="R97" s="20">
        <v>140000</v>
      </c>
      <c r="S97" s="21">
        <f t="shared" si="48"/>
        <v>0.7</v>
      </c>
      <c r="T97" s="21">
        <f t="shared" si="49"/>
        <v>0.15</v>
      </c>
      <c r="U97" s="48" t="s">
        <v>180</v>
      </c>
    </row>
    <row r="98" spans="1:21" s="1" customFormat="1" ht="37.5" x14ac:dyDescent="0.25">
      <c r="A98" s="73">
        <v>75</v>
      </c>
      <c r="B98" s="116"/>
      <c r="C98" s="18" t="s">
        <v>95</v>
      </c>
      <c r="D98" s="19">
        <f t="shared" si="60"/>
        <v>24662.58</v>
      </c>
      <c r="E98" s="20">
        <v>3700.18</v>
      </c>
      <c r="F98" s="20">
        <v>3699</v>
      </c>
      <c r="G98" s="20">
        <v>0</v>
      </c>
      <c r="H98" s="20">
        <v>17263.400000000001</v>
      </c>
      <c r="I98" s="21">
        <f t="shared" si="46"/>
        <v>0.69998353781315659</v>
      </c>
      <c r="J98" s="21">
        <f t="shared" si="47"/>
        <v>0.14998430821106307</v>
      </c>
      <c r="K98" s="29">
        <v>49</v>
      </c>
      <c r="L98" s="19">
        <f t="shared" si="61"/>
        <v>24662.58</v>
      </c>
      <c r="M98" s="20">
        <v>3700.18</v>
      </c>
      <c r="N98" s="20">
        <v>3699</v>
      </c>
      <c r="O98" s="20">
        <v>0</v>
      </c>
      <c r="P98" s="20">
        <v>3699</v>
      </c>
      <c r="Q98" s="20">
        <v>0</v>
      </c>
      <c r="R98" s="20">
        <v>17263.400000000001</v>
      </c>
      <c r="S98" s="21">
        <f t="shared" si="48"/>
        <v>0.69998353781315659</v>
      </c>
      <c r="T98" s="21">
        <f t="shared" si="49"/>
        <v>0.14998430821106307</v>
      </c>
      <c r="U98" s="48" t="s">
        <v>180</v>
      </c>
    </row>
    <row r="99" spans="1:21" s="1" customFormat="1" ht="56.25" hidden="1" x14ac:dyDescent="0.25">
      <c r="A99" s="73">
        <v>76</v>
      </c>
      <c r="B99" s="116"/>
      <c r="C99" s="22" t="s">
        <v>101</v>
      </c>
      <c r="D99" s="19">
        <f t="shared" si="60"/>
        <v>300000</v>
      </c>
      <c r="E99" s="20">
        <v>45000</v>
      </c>
      <c r="F99" s="20">
        <v>45000</v>
      </c>
      <c r="G99" s="20">
        <v>0</v>
      </c>
      <c r="H99" s="20">
        <v>210000</v>
      </c>
      <c r="I99" s="21">
        <f t="shared" si="46"/>
        <v>0.7</v>
      </c>
      <c r="J99" s="21">
        <f t="shared" si="47"/>
        <v>0.15</v>
      </c>
      <c r="K99" s="29"/>
      <c r="L99" s="19">
        <f t="shared" si="61"/>
        <v>0</v>
      </c>
      <c r="M99" s="20">
        <v>0</v>
      </c>
      <c r="N99" s="20"/>
      <c r="O99" s="20"/>
      <c r="P99" s="20">
        <v>0</v>
      </c>
      <c r="Q99" s="20">
        <v>0</v>
      </c>
      <c r="R99" s="20">
        <v>0</v>
      </c>
      <c r="S99" s="21" t="e">
        <f t="shared" si="48"/>
        <v>#DIV/0!</v>
      </c>
      <c r="T99" s="21" t="e">
        <f t="shared" si="49"/>
        <v>#DIV/0!</v>
      </c>
      <c r="U99" s="48"/>
    </row>
    <row r="100" spans="1:21" s="1" customFormat="1" ht="37.5" hidden="1" x14ac:dyDescent="0.25">
      <c r="A100" s="73">
        <v>77</v>
      </c>
      <c r="B100" s="116"/>
      <c r="C100" s="22" t="s">
        <v>102</v>
      </c>
      <c r="D100" s="19">
        <f t="shared" si="60"/>
        <v>100000</v>
      </c>
      <c r="E100" s="20">
        <v>15000</v>
      </c>
      <c r="F100" s="20">
        <v>15000</v>
      </c>
      <c r="G100" s="20">
        <v>0</v>
      </c>
      <c r="H100" s="20">
        <v>70000</v>
      </c>
      <c r="I100" s="21">
        <f t="shared" si="46"/>
        <v>0.7</v>
      </c>
      <c r="J100" s="21">
        <f t="shared" si="47"/>
        <v>0.15</v>
      </c>
      <c r="K100" s="29"/>
      <c r="L100" s="19">
        <f t="shared" si="61"/>
        <v>0</v>
      </c>
      <c r="M100" s="20">
        <v>0</v>
      </c>
      <c r="N100" s="20"/>
      <c r="O100" s="20"/>
      <c r="P100" s="20">
        <v>0</v>
      </c>
      <c r="Q100" s="20">
        <v>0</v>
      </c>
      <c r="R100" s="20">
        <v>0</v>
      </c>
      <c r="S100" s="21" t="e">
        <f t="shared" si="48"/>
        <v>#DIV/0!</v>
      </c>
      <c r="T100" s="21" t="e">
        <f t="shared" si="49"/>
        <v>#DIV/0!</v>
      </c>
      <c r="U100" s="48"/>
    </row>
    <row r="101" spans="1:21" s="1" customFormat="1" ht="56.25" hidden="1" x14ac:dyDescent="0.25">
      <c r="A101" s="73">
        <v>78</v>
      </c>
      <c r="B101" s="116"/>
      <c r="C101" s="18" t="s">
        <v>13</v>
      </c>
      <c r="D101" s="19">
        <f t="shared" si="60"/>
        <v>179120</v>
      </c>
      <c r="E101" s="20">
        <v>26868</v>
      </c>
      <c r="F101" s="20">
        <v>26868</v>
      </c>
      <c r="G101" s="20">
        <v>0</v>
      </c>
      <c r="H101" s="20">
        <v>125384</v>
      </c>
      <c r="I101" s="21">
        <f t="shared" si="46"/>
        <v>0.7</v>
      </c>
      <c r="J101" s="21">
        <f t="shared" si="47"/>
        <v>0.15</v>
      </c>
      <c r="K101" s="29"/>
      <c r="L101" s="19">
        <f t="shared" si="61"/>
        <v>0</v>
      </c>
      <c r="M101" s="20">
        <v>0</v>
      </c>
      <c r="N101" s="20"/>
      <c r="O101" s="20"/>
      <c r="P101" s="20">
        <v>0</v>
      </c>
      <c r="Q101" s="20">
        <v>0</v>
      </c>
      <c r="R101" s="20">
        <v>0</v>
      </c>
      <c r="S101" s="21" t="e">
        <f t="shared" si="48"/>
        <v>#DIV/0!</v>
      </c>
      <c r="T101" s="21" t="e">
        <f t="shared" si="49"/>
        <v>#DIV/0!</v>
      </c>
      <c r="U101" s="48"/>
    </row>
    <row r="102" spans="1:21" s="1" customFormat="1" ht="56.25" x14ac:dyDescent="0.25">
      <c r="A102" s="73">
        <v>79</v>
      </c>
      <c r="B102" s="116"/>
      <c r="C102" s="18" t="s">
        <v>14</v>
      </c>
      <c r="D102" s="19">
        <f t="shared" si="60"/>
        <v>57000</v>
      </c>
      <c r="E102" s="20">
        <v>8550</v>
      </c>
      <c r="F102" s="20">
        <v>8550</v>
      </c>
      <c r="G102" s="20">
        <v>0</v>
      </c>
      <c r="H102" s="20">
        <v>39900</v>
      </c>
      <c r="I102" s="21">
        <f t="shared" si="46"/>
        <v>0.7</v>
      </c>
      <c r="J102" s="21">
        <f t="shared" si="47"/>
        <v>0.15</v>
      </c>
      <c r="K102" s="29">
        <v>50</v>
      </c>
      <c r="L102" s="19">
        <f t="shared" si="61"/>
        <v>57000</v>
      </c>
      <c r="M102" s="20">
        <v>8550</v>
      </c>
      <c r="N102" s="20">
        <v>8550</v>
      </c>
      <c r="O102" s="20">
        <v>0</v>
      </c>
      <c r="P102" s="20">
        <v>8550</v>
      </c>
      <c r="Q102" s="20">
        <v>0</v>
      </c>
      <c r="R102" s="20">
        <v>39900</v>
      </c>
      <c r="S102" s="21">
        <f t="shared" si="48"/>
        <v>0.7</v>
      </c>
      <c r="T102" s="21">
        <f t="shared" si="49"/>
        <v>0.15</v>
      </c>
      <c r="U102" s="48" t="s">
        <v>180</v>
      </c>
    </row>
    <row r="103" spans="1:21" s="1" customFormat="1" ht="56.25" x14ac:dyDescent="0.25">
      <c r="A103" s="73">
        <v>80</v>
      </c>
      <c r="B103" s="116"/>
      <c r="C103" s="18" t="s">
        <v>15</v>
      </c>
      <c r="D103" s="19">
        <f t="shared" si="60"/>
        <v>57000</v>
      </c>
      <c r="E103" s="20">
        <v>8550</v>
      </c>
      <c r="F103" s="20">
        <v>8550</v>
      </c>
      <c r="G103" s="20">
        <v>0</v>
      </c>
      <c r="H103" s="20">
        <v>39900</v>
      </c>
      <c r="I103" s="21">
        <f t="shared" si="46"/>
        <v>0.7</v>
      </c>
      <c r="J103" s="21">
        <f t="shared" si="47"/>
        <v>0.15</v>
      </c>
      <c r="K103" s="29">
        <v>51</v>
      </c>
      <c r="L103" s="19">
        <f t="shared" si="61"/>
        <v>57000</v>
      </c>
      <c r="M103" s="20">
        <v>8550</v>
      </c>
      <c r="N103" s="20">
        <v>8550</v>
      </c>
      <c r="O103" s="20">
        <v>0</v>
      </c>
      <c r="P103" s="20">
        <v>8550</v>
      </c>
      <c r="Q103" s="20">
        <v>0</v>
      </c>
      <c r="R103" s="20">
        <v>39900</v>
      </c>
      <c r="S103" s="21">
        <f t="shared" si="48"/>
        <v>0.7</v>
      </c>
      <c r="T103" s="21">
        <f t="shared" si="49"/>
        <v>0.15</v>
      </c>
      <c r="U103" s="48" t="s">
        <v>180</v>
      </c>
    </row>
    <row r="104" spans="1:21" s="1" customFormat="1" ht="56.25" x14ac:dyDescent="0.25">
      <c r="A104" s="73">
        <v>81</v>
      </c>
      <c r="B104" s="116"/>
      <c r="C104" s="18" t="s">
        <v>16</v>
      </c>
      <c r="D104" s="19">
        <f t="shared" si="60"/>
        <v>57000</v>
      </c>
      <c r="E104" s="20">
        <v>8550</v>
      </c>
      <c r="F104" s="20">
        <v>8550</v>
      </c>
      <c r="G104" s="20">
        <v>0</v>
      </c>
      <c r="H104" s="20">
        <v>39900</v>
      </c>
      <c r="I104" s="21">
        <f t="shared" si="46"/>
        <v>0.7</v>
      </c>
      <c r="J104" s="21">
        <f t="shared" si="47"/>
        <v>0.15</v>
      </c>
      <c r="K104" s="29">
        <v>52</v>
      </c>
      <c r="L104" s="19">
        <f t="shared" si="61"/>
        <v>57000</v>
      </c>
      <c r="M104" s="20">
        <v>8550</v>
      </c>
      <c r="N104" s="20">
        <v>8550</v>
      </c>
      <c r="O104" s="20">
        <v>0</v>
      </c>
      <c r="P104" s="20">
        <v>8550</v>
      </c>
      <c r="Q104" s="20">
        <v>0</v>
      </c>
      <c r="R104" s="20">
        <v>39900</v>
      </c>
      <c r="S104" s="21">
        <f t="shared" si="48"/>
        <v>0.7</v>
      </c>
      <c r="T104" s="21">
        <f t="shared" si="49"/>
        <v>0.15</v>
      </c>
      <c r="U104" s="48" t="s">
        <v>180</v>
      </c>
    </row>
    <row r="105" spans="1:21" s="1" customFormat="1" ht="56.25" x14ac:dyDescent="0.25">
      <c r="A105" s="73">
        <v>82</v>
      </c>
      <c r="B105" s="116"/>
      <c r="C105" s="18" t="s">
        <v>135</v>
      </c>
      <c r="D105" s="19">
        <f t="shared" si="60"/>
        <v>75000</v>
      </c>
      <c r="E105" s="20">
        <v>11250</v>
      </c>
      <c r="F105" s="20">
        <v>11250</v>
      </c>
      <c r="G105" s="20">
        <v>0</v>
      </c>
      <c r="H105" s="20">
        <v>52500</v>
      </c>
      <c r="I105" s="21">
        <f t="shared" si="46"/>
        <v>0.7</v>
      </c>
      <c r="J105" s="21">
        <f t="shared" si="47"/>
        <v>0.15</v>
      </c>
      <c r="K105" s="29">
        <v>53</v>
      </c>
      <c r="L105" s="19">
        <f t="shared" si="61"/>
        <v>75000</v>
      </c>
      <c r="M105" s="20">
        <v>11250</v>
      </c>
      <c r="N105" s="20">
        <v>11250</v>
      </c>
      <c r="O105" s="20">
        <v>0</v>
      </c>
      <c r="P105" s="20">
        <v>11250</v>
      </c>
      <c r="Q105" s="20">
        <v>0</v>
      </c>
      <c r="R105" s="20">
        <v>52500</v>
      </c>
      <c r="S105" s="21">
        <f t="shared" si="48"/>
        <v>0.7</v>
      </c>
      <c r="T105" s="21">
        <f t="shared" si="49"/>
        <v>0.15</v>
      </c>
      <c r="U105" s="48" t="s">
        <v>180</v>
      </c>
    </row>
    <row r="106" spans="1:21" s="1" customFormat="1" ht="56.25" x14ac:dyDescent="0.25">
      <c r="A106" s="73">
        <v>83</v>
      </c>
      <c r="B106" s="116"/>
      <c r="C106" s="18" t="s">
        <v>17</v>
      </c>
      <c r="D106" s="19">
        <f t="shared" si="60"/>
        <v>57000</v>
      </c>
      <c r="E106" s="20">
        <v>8550</v>
      </c>
      <c r="F106" s="20">
        <v>8550</v>
      </c>
      <c r="G106" s="20">
        <v>0</v>
      </c>
      <c r="H106" s="20">
        <v>39900</v>
      </c>
      <c r="I106" s="21">
        <f t="shared" si="46"/>
        <v>0.7</v>
      </c>
      <c r="J106" s="21">
        <f t="shared" si="47"/>
        <v>0.15</v>
      </c>
      <c r="K106" s="29">
        <v>54</v>
      </c>
      <c r="L106" s="19">
        <f t="shared" si="61"/>
        <v>57000</v>
      </c>
      <c r="M106" s="20">
        <v>8550</v>
      </c>
      <c r="N106" s="20">
        <v>8550</v>
      </c>
      <c r="O106" s="20">
        <v>0</v>
      </c>
      <c r="P106" s="20">
        <v>8550</v>
      </c>
      <c r="Q106" s="20">
        <v>0</v>
      </c>
      <c r="R106" s="20">
        <v>39900</v>
      </c>
      <c r="S106" s="21">
        <f t="shared" si="48"/>
        <v>0.7</v>
      </c>
      <c r="T106" s="21">
        <f t="shared" si="49"/>
        <v>0.15</v>
      </c>
      <c r="U106" s="48" t="s">
        <v>180</v>
      </c>
    </row>
    <row r="107" spans="1:21" s="1" customFormat="1" ht="56.25" x14ac:dyDescent="0.25">
      <c r="A107" s="73">
        <v>84</v>
      </c>
      <c r="B107" s="116"/>
      <c r="C107" s="18" t="s">
        <v>18</v>
      </c>
      <c r="D107" s="19">
        <f t="shared" si="60"/>
        <v>57000</v>
      </c>
      <c r="E107" s="20">
        <v>8550</v>
      </c>
      <c r="F107" s="20">
        <v>8550</v>
      </c>
      <c r="G107" s="20">
        <v>0</v>
      </c>
      <c r="H107" s="20">
        <v>39900</v>
      </c>
      <c r="I107" s="21">
        <f t="shared" si="46"/>
        <v>0.7</v>
      </c>
      <c r="J107" s="21">
        <f t="shared" si="47"/>
        <v>0.15</v>
      </c>
      <c r="K107" s="29">
        <v>55</v>
      </c>
      <c r="L107" s="19">
        <f t="shared" si="61"/>
        <v>57000</v>
      </c>
      <c r="M107" s="20">
        <v>8550</v>
      </c>
      <c r="N107" s="20">
        <v>8550</v>
      </c>
      <c r="O107" s="20">
        <v>0</v>
      </c>
      <c r="P107" s="20">
        <v>8550</v>
      </c>
      <c r="Q107" s="20">
        <v>0</v>
      </c>
      <c r="R107" s="20">
        <v>39900</v>
      </c>
      <c r="S107" s="21">
        <f t="shared" si="48"/>
        <v>0.7</v>
      </c>
      <c r="T107" s="21">
        <f t="shared" si="49"/>
        <v>0.15</v>
      </c>
      <c r="U107" s="48" t="s">
        <v>180</v>
      </c>
    </row>
    <row r="108" spans="1:21" s="1" customFormat="1" ht="56.25" x14ac:dyDescent="0.25">
      <c r="A108" s="73">
        <v>85</v>
      </c>
      <c r="B108" s="116"/>
      <c r="C108" s="18" t="s">
        <v>19</v>
      </c>
      <c r="D108" s="19">
        <f t="shared" si="60"/>
        <v>75000</v>
      </c>
      <c r="E108" s="20">
        <v>11250</v>
      </c>
      <c r="F108" s="20">
        <v>11250</v>
      </c>
      <c r="G108" s="20">
        <v>0</v>
      </c>
      <c r="H108" s="20">
        <v>52500</v>
      </c>
      <c r="I108" s="21">
        <f t="shared" si="46"/>
        <v>0.7</v>
      </c>
      <c r="J108" s="21">
        <f t="shared" si="47"/>
        <v>0.15</v>
      </c>
      <c r="K108" s="29">
        <v>56</v>
      </c>
      <c r="L108" s="19">
        <f t="shared" si="61"/>
        <v>75000</v>
      </c>
      <c r="M108" s="20">
        <v>11250</v>
      </c>
      <c r="N108" s="20">
        <v>11250</v>
      </c>
      <c r="O108" s="20">
        <v>0</v>
      </c>
      <c r="P108" s="20">
        <v>11250</v>
      </c>
      <c r="Q108" s="20">
        <v>0</v>
      </c>
      <c r="R108" s="20">
        <v>52500</v>
      </c>
      <c r="S108" s="21">
        <f t="shared" si="48"/>
        <v>0.7</v>
      </c>
      <c r="T108" s="21">
        <f t="shared" si="49"/>
        <v>0.15</v>
      </c>
      <c r="U108" s="48" t="s">
        <v>180</v>
      </c>
    </row>
    <row r="109" spans="1:21" s="1" customFormat="1" ht="37.5" x14ac:dyDescent="0.25">
      <c r="A109" s="73"/>
      <c r="B109" s="117" t="s">
        <v>149</v>
      </c>
      <c r="C109" s="117"/>
      <c r="D109" s="24">
        <f>D93+D94+D95+D96+D97+D98+D102+D103+D104+D105+D106+D107+D108</f>
        <v>1490482.58</v>
      </c>
      <c r="E109" s="24">
        <f>E93+E94+E95+E96+E97+E98+E102+E103+E104+E105+E106+E107+E108</f>
        <v>248497.77999999997</v>
      </c>
      <c r="F109" s="24">
        <f>F93+F94+F95+F96+F97+F98+F102+F103+F104+F105+F106+F107+F108</f>
        <v>198647.40000000002</v>
      </c>
      <c r="G109" s="24">
        <f>G93+G94+G95+G96+G97+G98+G102+G103+G104+G105+G106+G107+G108</f>
        <v>0</v>
      </c>
      <c r="H109" s="24">
        <f>H93+H94+H95+H96+H97+H98+H102+H103+H104+H105+H106+H107+H108</f>
        <v>1043337.4</v>
      </c>
      <c r="I109" s="21">
        <f t="shared" ref="I109" si="62">H109/D109</f>
        <v>0.69999972760500162</v>
      </c>
      <c r="J109" s="21">
        <f t="shared" ref="J109" si="63">F109/D109</f>
        <v>0.1332772369603944</v>
      </c>
      <c r="K109" s="94"/>
      <c r="L109" s="24">
        <f t="shared" ref="L109:R109" si="64">L93+L94+L95+L96+L97+L98+L102+L103+L104+L105+L106+L107+L108</f>
        <v>1490482.58</v>
      </c>
      <c r="M109" s="24">
        <f t="shared" si="64"/>
        <v>248497.77999999997</v>
      </c>
      <c r="N109" s="24">
        <f t="shared" si="64"/>
        <v>198647.40000000002</v>
      </c>
      <c r="O109" s="24">
        <f t="shared" si="64"/>
        <v>0</v>
      </c>
      <c r="P109" s="24">
        <f t="shared" si="64"/>
        <v>198647.40000000002</v>
      </c>
      <c r="Q109" s="24">
        <f t="shared" si="64"/>
        <v>0</v>
      </c>
      <c r="R109" s="24">
        <f t="shared" si="64"/>
        <v>1043337.4</v>
      </c>
      <c r="S109" s="21">
        <f t="shared" si="48"/>
        <v>0.69999972760500162</v>
      </c>
      <c r="T109" s="21">
        <f t="shared" si="49"/>
        <v>0.1332772369603944</v>
      </c>
      <c r="U109" s="48" t="s">
        <v>193</v>
      </c>
    </row>
    <row r="110" spans="1:21" s="1" customFormat="1" ht="19.5" thickBot="1" x14ac:dyDescent="0.3">
      <c r="A110" s="70"/>
      <c r="B110" s="113" t="s">
        <v>162</v>
      </c>
      <c r="C110" s="113"/>
      <c r="D110" s="74">
        <f>SUM(D93:D108)</f>
        <v>2069602.58</v>
      </c>
      <c r="E110" s="74">
        <f>SUM(E93:E108)</f>
        <v>335365.77999999997</v>
      </c>
      <c r="F110" s="74">
        <f>SUM(F93:F108)</f>
        <v>285515.40000000002</v>
      </c>
      <c r="G110" s="74">
        <f>SUM(G93:G108)</f>
        <v>0</v>
      </c>
      <c r="H110" s="74">
        <f>SUM(H93:H108)</f>
        <v>1448721.4</v>
      </c>
      <c r="I110" s="51">
        <f t="shared" si="46"/>
        <v>0.69999980382707094</v>
      </c>
      <c r="J110" s="51">
        <f t="shared" si="47"/>
        <v>0.13795663126782534</v>
      </c>
      <c r="K110" s="95"/>
      <c r="L110" s="74"/>
      <c r="M110" s="74"/>
      <c r="N110" s="74"/>
      <c r="O110" s="74"/>
      <c r="P110" s="74"/>
      <c r="Q110" s="74"/>
      <c r="R110" s="74"/>
      <c r="S110" s="51"/>
      <c r="T110" s="51"/>
      <c r="U110" s="52"/>
    </row>
    <row r="111" spans="1:21" s="1" customFormat="1" ht="37.5" x14ac:dyDescent="0.25">
      <c r="A111" s="72">
        <v>86</v>
      </c>
      <c r="B111" s="115" t="s">
        <v>133</v>
      </c>
      <c r="C111" s="53" t="s">
        <v>20</v>
      </c>
      <c r="D111" s="42">
        <f t="shared" ref="D111:D126" si="65">E111+F111+G111+H111</f>
        <v>708659</v>
      </c>
      <c r="E111" s="43">
        <v>106298.85</v>
      </c>
      <c r="F111" s="43">
        <v>56692.72</v>
      </c>
      <c r="G111" s="43">
        <v>49606.13</v>
      </c>
      <c r="H111" s="43">
        <v>496061.3</v>
      </c>
      <c r="I111" s="44">
        <f t="shared" si="46"/>
        <v>0.7</v>
      </c>
      <c r="J111" s="44">
        <f t="shared" si="47"/>
        <v>0.08</v>
      </c>
      <c r="K111" s="45">
        <v>57</v>
      </c>
      <c r="L111" s="42">
        <f t="shared" ref="L111:L128" si="66">M111+P111+Q111+R111</f>
        <v>708659</v>
      </c>
      <c r="M111" s="43">
        <v>106298.85</v>
      </c>
      <c r="N111" s="43">
        <v>56692.72</v>
      </c>
      <c r="O111" s="43">
        <v>49606.13</v>
      </c>
      <c r="P111" s="43">
        <v>56692.72</v>
      </c>
      <c r="Q111" s="43">
        <v>49606.13</v>
      </c>
      <c r="R111" s="43">
        <v>496061.3</v>
      </c>
      <c r="S111" s="44">
        <f t="shared" si="48"/>
        <v>0.7</v>
      </c>
      <c r="T111" s="44">
        <f t="shared" si="49"/>
        <v>0.08</v>
      </c>
      <c r="U111" s="46" t="s">
        <v>180</v>
      </c>
    </row>
    <row r="112" spans="1:21" s="1" customFormat="1" x14ac:dyDescent="0.25">
      <c r="A112" s="73">
        <v>87</v>
      </c>
      <c r="B112" s="116"/>
      <c r="C112" s="18" t="s">
        <v>58</v>
      </c>
      <c r="D112" s="19">
        <f t="shared" si="65"/>
        <v>237491</v>
      </c>
      <c r="E112" s="20">
        <v>23749.1</v>
      </c>
      <c r="F112" s="20">
        <v>47498.2</v>
      </c>
      <c r="G112" s="20">
        <v>0</v>
      </c>
      <c r="H112" s="20">
        <v>166243.70000000001</v>
      </c>
      <c r="I112" s="21">
        <f t="shared" si="46"/>
        <v>0.70000000000000007</v>
      </c>
      <c r="J112" s="21">
        <f t="shared" si="47"/>
        <v>0.19999999999999998</v>
      </c>
      <c r="K112" s="39">
        <v>58</v>
      </c>
      <c r="L112" s="19">
        <f t="shared" si="66"/>
        <v>237491</v>
      </c>
      <c r="M112" s="20">
        <v>23749.1</v>
      </c>
      <c r="N112" s="20">
        <v>47498.2</v>
      </c>
      <c r="O112" s="20">
        <v>0</v>
      </c>
      <c r="P112" s="20">
        <v>47498.2</v>
      </c>
      <c r="Q112" s="20">
        <v>0</v>
      </c>
      <c r="R112" s="20">
        <v>166243.70000000001</v>
      </c>
      <c r="S112" s="21">
        <f t="shared" si="48"/>
        <v>0.70000000000000007</v>
      </c>
      <c r="T112" s="21">
        <f t="shared" si="49"/>
        <v>0.19999999999999998</v>
      </c>
      <c r="U112" s="48" t="s">
        <v>180</v>
      </c>
    </row>
    <row r="113" spans="1:21" s="1" customFormat="1" x14ac:dyDescent="0.25">
      <c r="A113" s="73">
        <v>88</v>
      </c>
      <c r="B113" s="116"/>
      <c r="C113" s="18" t="s">
        <v>21</v>
      </c>
      <c r="D113" s="19">
        <f t="shared" si="65"/>
        <v>469726</v>
      </c>
      <c r="E113" s="20">
        <v>93945.2</v>
      </c>
      <c r="F113" s="20">
        <v>46972.6</v>
      </c>
      <c r="G113" s="20">
        <v>0</v>
      </c>
      <c r="H113" s="20">
        <v>328808.2</v>
      </c>
      <c r="I113" s="21">
        <f t="shared" si="46"/>
        <v>0.70000000000000007</v>
      </c>
      <c r="J113" s="21">
        <f t="shared" si="47"/>
        <v>9.9999999999999992E-2</v>
      </c>
      <c r="K113" s="29">
        <v>59</v>
      </c>
      <c r="L113" s="19">
        <f t="shared" si="66"/>
        <v>469726</v>
      </c>
      <c r="M113" s="20">
        <v>93945.2</v>
      </c>
      <c r="N113" s="20">
        <v>46972.6</v>
      </c>
      <c r="O113" s="20">
        <v>0</v>
      </c>
      <c r="P113" s="20">
        <v>46972.6</v>
      </c>
      <c r="Q113" s="20">
        <v>0</v>
      </c>
      <c r="R113" s="20">
        <v>328808.2</v>
      </c>
      <c r="S113" s="21">
        <f t="shared" si="48"/>
        <v>0.70000000000000007</v>
      </c>
      <c r="T113" s="21">
        <f t="shared" si="49"/>
        <v>9.9999999999999992E-2</v>
      </c>
      <c r="U113" s="48" t="s">
        <v>180</v>
      </c>
    </row>
    <row r="114" spans="1:21" s="1" customFormat="1" ht="37.5" x14ac:dyDescent="0.25">
      <c r="A114" s="73">
        <v>89</v>
      </c>
      <c r="B114" s="116"/>
      <c r="C114" s="18" t="s">
        <v>22</v>
      </c>
      <c r="D114" s="19">
        <f t="shared" si="65"/>
        <v>518000</v>
      </c>
      <c r="E114" s="20">
        <v>103600</v>
      </c>
      <c r="F114" s="20">
        <v>51800</v>
      </c>
      <c r="G114" s="20">
        <v>0</v>
      </c>
      <c r="H114" s="20">
        <v>362600</v>
      </c>
      <c r="I114" s="21">
        <f t="shared" si="46"/>
        <v>0.7</v>
      </c>
      <c r="J114" s="21">
        <f t="shared" si="47"/>
        <v>0.1</v>
      </c>
      <c r="K114" s="29">
        <v>60</v>
      </c>
      <c r="L114" s="19">
        <f t="shared" si="66"/>
        <v>518000</v>
      </c>
      <c r="M114" s="20">
        <v>103600</v>
      </c>
      <c r="N114" s="20">
        <v>51800</v>
      </c>
      <c r="O114" s="20">
        <v>0</v>
      </c>
      <c r="P114" s="20">
        <v>51800</v>
      </c>
      <c r="Q114" s="20">
        <v>0</v>
      </c>
      <c r="R114" s="20">
        <v>362600</v>
      </c>
      <c r="S114" s="21">
        <f t="shared" si="48"/>
        <v>0.7</v>
      </c>
      <c r="T114" s="21">
        <f t="shared" si="49"/>
        <v>0.1</v>
      </c>
      <c r="U114" s="48" t="s">
        <v>180</v>
      </c>
    </row>
    <row r="115" spans="1:21" s="1" customFormat="1" x14ac:dyDescent="0.25">
      <c r="A115" s="73">
        <v>90</v>
      </c>
      <c r="B115" s="116"/>
      <c r="C115" s="18" t="s">
        <v>26</v>
      </c>
      <c r="D115" s="19">
        <f t="shared" si="65"/>
        <v>651350</v>
      </c>
      <c r="E115" s="20">
        <v>90270</v>
      </c>
      <c r="F115" s="20">
        <v>65135</v>
      </c>
      <c r="G115" s="20">
        <v>40000</v>
      </c>
      <c r="H115" s="20">
        <v>455945</v>
      </c>
      <c r="I115" s="21">
        <f t="shared" si="46"/>
        <v>0.7</v>
      </c>
      <c r="J115" s="21">
        <f t="shared" si="47"/>
        <v>0.1</v>
      </c>
      <c r="K115" s="29">
        <v>61</v>
      </c>
      <c r="L115" s="19">
        <f t="shared" si="66"/>
        <v>651350</v>
      </c>
      <c r="M115" s="20">
        <v>90270</v>
      </c>
      <c r="N115" s="20">
        <v>65135</v>
      </c>
      <c r="O115" s="20">
        <v>40000</v>
      </c>
      <c r="P115" s="20">
        <v>65135</v>
      </c>
      <c r="Q115" s="20">
        <v>40000</v>
      </c>
      <c r="R115" s="20">
        <v>455945</v>
      </c>
      <c r="S115" s="21">
        <f t="shared" si="48"/>
        <v>0.7</v>
      </c>
      <c r="T115" s="21">
        <f t="shared" si="49"/>
        <v>0.1</v>
      </c>
      <c r="U115" s="48" t="s">
        <v>180</v>
      </c>
    </row>
    <row r="116" spans="1:21" s="1" customFormat="1" ht="37.5" x14ac:dyDescent="0.25">
      <c r="A116" s="73">
        <v>91</v>
      </c>
      <c r="B116" s="116"/>
      <c r="C116" s="22" t="s">
        <v>60</v>
      </c>
      <c r="D116" s="19">
        <f t="shared" si="65"/>
        <v>252700</v>
      </c>
      <c r="E116" s="20">
        <v>37905</v>
      </c>
      <c r="F116" s="20">
        <v>37905</v>
      </c>
      <c r="G116" s="20">
        <v>0</v>
      </c>
      <c r="H116" s="20">
        <v>176890</v>
      </c>
      <c r="I116" s="21">
        <f t="shared" si="46"/>
        <v>0.7</v>
      </c>
      <c r="J116" s="21">
        <f t="shared" si="47"/>
        <v>0.15</v>
      </c>
      <c r="K116" s="29">
        <v>62</v>
      </c>
      <c r="L116" s="19">
        <f t="shared" si="66"/>
        <v>252700</v>
      </c>
      <c r="M116" s="20">
        <v>37905</v>
      </c>
      <c r="N116" s="20">
        <v>37905</v>
      </c>
      <c r="O116" s="20">
        <v>0</v>
      </c>
      <c r="P116" s="20">
        <v>37905</v>
      </c>
      <c r="Q116" s="20">
        <v>0</v>
      </c>
      <c r="R116" s="20">
        <v>176890</v>
      </c>
      <c r="S116" s="21">
        <f t="shared" si="48"/>
        <v>0.7</v>
      </c>
      <c r="T116" s="21">
        <f t="shared" si="49"/>
        <v>0.15</v>
      </c>
      <c r="U116" s="48" t="s">
        <v>180</v>
      </c>
    </row>
    <row r="117" spans="1:21" s="1" customFormat="1" hidden="1" x14ac:dyDescent="0.25">
      <c r="A117" s="73">
        <v>92</v>
      </c>
      <c r="B117" s="116"/>
      <c r="C117" s="29" t="s">
        <v>92</v>
      </c>
      <c r="D117" s="19">
        <f t="shared" si="65"/>
        <v>75312</v>
      </c>
      <c r="E117" s="20">
        <v>15556.6</v>
      </c>
      <c r="F117" s="20">
        <v>7037</v>
      </c>
      <c r="G117" s="20">
        <v>0</v>
      </c>
      <c r="H117" s="20">
        <v>52718.400000000001</v>
      </c>
      <c r="I117" s="21">
        <f t="shared" si="46"/>
        <v>0.70000000000000007</v>
      </c>
      <c r="J117" s="21">
        <f t="shared" si="47"/>
        <v>9.3437964733375817E-2</v>
      </c>
      <c r="K117" s="29"/>
      <c r="L117" s="19">
        <f t="shared" si="66"/>
        <v>0</v>
      </c>
      <c r="M117" s="20">
        <v>0</v>
      </c>
      <c r="N117" s="20"/>
      <c r="O117" s="20"/>
      <c r="P117" s="20">
        <v>0</v>
      </c>
      <c r="Q117" s="20">
        <v>0</v>
      </c>
      <c r="R117" s="20">
        <v>0</v>
      </c>
      <c r="S117" s="30" t="e">
        <f t="shared" si="48"/>
        <v>#DIV/0!</v>
      </c>
      <c r="T117" s="21" t="e">
        <f t="shared" si="49"/>
        <v>#DIV/0!</v>
      </c>
      <c r="U117" s="48"/>
    </row>
    <row r="118" spans="1:21" s="1" customFormat="1" ht="37.5" hidden="1" x14ac:dyDescent="0.25">
      <c r="A118" s="73">
        <v>93</v>
      </c>
      <c r="B118" s="116"/>
      <c r="C118" s="22" t="s">
        <v>93</v>
      </c>
      <c r="D118" s="19">
        <f t="shared" si="65"/>
        <v>88140</v>
      </c>
      <c r="E118" s="20">
        <v>13221</v>
      </c>
      <c r="F118" s="20">
        <v>13221</v>
      </c>
      <c r="G118" s="20">
        <v>0</v>
      </c>
      <c r="H118" s="20">
        <v>61698</v>
      </c>
      <c r="I118" s="21">
        <f t="shared" si="46"/>
        <v>0.7</v>
      </c>
      <c r="J118" s="21">
        <f t="shared" si="47"/>
        <v>0.15</v>
      </c>
      <c r="K118" s="29"/>
      <c r="L118" s="19">
        <f t="shared" si="66"/>
        <v>0</v>
      </c>
      <c r="M118" s="20">
        <v>0</v>
      </c>
      <c r="N118" s="20"/>
      <c r="O118" s="20"/>
      <c r="P118" s="20">
        <v>0</v>
      </c>
      <c r="Q118" s="20">
        <v>0</v>
      </c>
      <c r="R118" s="20">
        <v>0</v>
      </c>
      <c r="S118" s="30" t="e">
        <f t="shared" si="48"/>
        <v>#DIV/0!</v>
      </c>
      <c r="T118" s="21" t="e">
        <f t="shared" si="49"/>
        <v>#DIV/0!</v>
      </c>
      <c r="U118" s="48"/>
    </row>
    <row r="119" spans="1:21" s="1" customFormat="1" ht="37.5" hidden="1" x14ac:dyDescent="0.25">
      <c r="A119" s="73">
        <v>94</v>
      </c>
      <c r="B119" s="116"/>
      <c r="C119" s="18" t="s">
        <v>27</v>
      </c>
      <c r="D119" s="19">
        <f t="shared" si="65"/>
        <v>74000</v>
      </c>
      <c r="E119" s="20">
        <v>14800</v>
      </c>
      <c r="F119" s="20">
        <v>7400</v>
      </c>
      <c r="G119" s="20">
        <v>0</v>
      </c>
      <c r="H119" s="20">
        <v>51800</v>
      </c>
      <c r="I119" s="21">
        <f t="shared" si="46"/>
        <v>0.7</v>
      </c>
      <c r="J119" s="21">
        <f t="shared" si="47"/>
        <v>0.1</v>
      </c>
      <c r="K119" s="29"/>
      <c r="L119" s="19">
        <f t="shared" si="66"/>
        <v>0</v>
      </c>
      <c r="M119" s="20">
        <v>0</v>
      </c>
      <c r="N119" s="20"/>
      <c r="O119" s="20"/>
      <c r="P119" s="20">
        <v>0</v>
      </c>
      <c r="Q119" s="20">
        <v>0</v>
      </c>
      <c r="R119" s="20">
        <v>0</v>
      </c>
      <c r="S119" s="30" t="e">
        <f t="shared" si="48"/>
        <v>#DIV/0!</v>
      </c>
      <c r="T119" s="21" t="e">
        <f t="shared" si="49"/>
        <v>#DIV/0!</v>
      </c>
      <c r="U119" s="48"/>
    </row>
    <row r="120" spans="1:21" s="1" customFormat="1" ht="37.5" hidden="1" x14ac:dyDescent="0.25">
      <c r="A120" s="73">
        <v>95</v>
      </c>
      <c r="B120" s="116"/>
      <c r="C120" s="22" t="s">
        <v>28</v>
      </c>
      <c r="D120" s="19">
        <f t="shared" si="65"/>
        <v>53500</v>
      </c>
      <c r="E120" s="20">
        <v>10700</v>
      </c>
      <c r="F120" s="20">
        <v>5350</v>
      </c>
      <c r="G120" s="20">
        <v>0</v>
      </c>
      <c r="H120" s="20">
        <v>37450</v>
      </c>
      <c r="I120" s="21">
        <f t="shared" si="46"/>
        <v>0.7</v>
      </c>
      <c r="J120" s="21">
        <f t="shared" si="47"/>
        <v>0.1</v>
      </c>
      <c r="K120" s="29"/>
      <c r="L120" s="19">
        <f t="shared" si="66"/>
        <v>0</v>
      </c>
      <c r="M120" s="20">
        <v>0</v>
      </c>
      <c r="N120" s="20"/>
      <c r="O120" s="20"/>
      <c r="P120" s="20">
        <v>0</v>
      </c>
      <c r="Q120" s="20">
        <v>0</v>
      </c>
      <c r="R120" s="20">
        <v>0</v>
      </c>
      <c r="S120" s="30" t="e">
        <f t="shared" si="48"/>
        <v>#DIV/0!</v>
      </c>
      <c r="T120" s="21" t="e">
        <f t="shared" si="49"/>
        <v>#DIV/0!</v>
      </c>
      <c r="U120" s="48"/>
    </row>
    <row r="121" spans="1:21" s="1" customFormat="1" ht="37.5" hidden="1" x14ac:dyDescent="0.25">
      <c r="A121" s="73">
        <v>96</v>
      </c>
      <c r="B121" s="116"/>
      <c r="C121" s="22" t="s">
        <v>59</v>
      </c>
      <c r="D121" s="19">
        <f t="shared" si="65"/>
        <v>75000</v>
      </c>
      <c r="E121" s="20">
        <v>13500</v>
      </c>
      <c r="F121" s="20">
        <v>9000</v>
      </c>
      <c r="G121" s="20">
        <v>0</v>
      </c>
      <c r="H121" s="20">
        <v>52500</v>
      </c>
      <c r="I121" s="21">
        <f t="shared" si="46"/>
        <v>0.7</v>
      </c>
      <c r="J121" s="21">
        <f t="shared" si="47"/>
        <v>0.12</v>
      </c>
      <c r="K121" s="29"/>
      <c r="L121" s="19">
        <f t="shared" si="66"/>
        <v>0</v>
      </c>
      <c r="M121" s="20">
        <v>0</v>
      </c>
      <c r="N121" s="20"/>
      <c r="O121" s="20"/>
      <c r="P121" s="20">
        <v>0</v>
      </c>
      <c r="Q121" s="20">
        <v>0</v>
      </c>
      <c r="R121" s="20">
        <v>0</v>
      </c>
      <c r="S121" s="30" t="e">
        <f t="shared" si="48"/>
        <v>#DIV/0!</v>
      </c>
      <c r="T121" s="21" t="e">
        <f t="shared" si="49"/>
        <v>#DIV/0!</v>
      </c>
      <c r="U121" s="48"/>
    </row>
    <row r="122" spans="1:21" s="1" customFormat="1" ht="37.5" x14ac:dyDescent="0.25">
      <c r="A122" s="73">
        <v>97</v>
      </c>
      <c r="B122" s="116"/>
      <c r="C122" s="22" t="s">
        <v>136</v>
      </c>
      <c r="D122" s="19">
        <f t="shared" si="65"/>
        <v>240277</v>
      </c>
      <c r="E122" s="20">
        <v>48055.1</v>
      </c>
      <c r="F122" s="20">
        <v>24028</v>
      </c>
      <c r="G122" s="20">
        <v>0</v>
      </c>
      <c r="H122" s="20">
        <v>168193.9</v>
      </c>
      <c r="I122" s="21">
        <f t="shared" si="46"/>
        <v>0.7</v>
      </c>
      <c r="J122" s="21">
        <f t="shared" si="47"/>
        <v>0.10000124855895487</v>
      </c>
      <c r="K122" s="29">
        <v>63</v>
      </c>
      <c r="L122" s="19">
        <f t="shared" si="66"/>
        <v>240277</v>
      </c>
      <c r="M122" s="20">
        <v>48055.1</v>
      </c>
      <c r="N122" s="20">
        <v>24028</v>
      </c>
      <c r="O122" s="20">
        <v>0</v>
      </c>
      <c r="P122" s="20">
        <v>24028</v>
      </c>
      <c r="Q122" s="20">
        <v>0</v>
      </c>
      <c r="R122" s="20">
        <v>168193.9</v>
      </c>
      <c r="S122" s="21">
        <f t="shared" si="48"/>
        <v>0.7</v>
      </c>
      <c r="T122" s="21">
        <f t="shared" si="49"/>
        <v>0.10000124855895487</v>
      </c>
      <c r="U122" s="48" t="s">
        <v>180</v>
      </c>
    </row>
    <row r="123" spans="1:21" s="1" customFormat="1" ht="37.5" x14ac:dyDescent="0.25">
      <c r="A123" s="73">
        <v>98</v>
      </c>
      <c r="B123" s="116"/>
      <c r="C123" s="18" t="s">
        <v>94</v>
      </c>
      <c r="D123" s="19">
        <f t="shared" si="65"/>
        <v>431300</v>
      </c>
      <c r="E123" s="20">
        <v>73321.100000000006</v>
      </c>
      <c r="F123" s="20">
        <v>56068.9</v>
      </c>
      <c r="G123" s="20">
        <v>0</v>
      </c>
      <c r="H123" s="20">
        <v>301910</v>
      </c>
      <c r="I123" s="21">
        <f t="shared" si="46"/>
        <v>0.7</v>
      </c>
      <c r="J123" s="21">
        <f t="shared" si="47"/>
        <v>0.12999976814282402</v>
      </c>
      <c r="K123" s="29">
        <v>64</v>
      </c>
      <c r="L123" s="19">
        <f t="shared" si="66"/>
        <v>431300</v>
      </c>
      <c r="M123" s="20">
        <v>73321.100000000006</v>
      </c>
      <c r="N123" s="20">
        <v>56068.9</v>
      </c>
      <c r="O123" s="20">
        <v>0</v>
      </c>
      <c r="P123" s="20">
        <v>56068.9</v>
      </c>
      <c r="Q123" s="20">
        <v>0</v>
      </c>
      <c r="R123" s="20">
        <v>301910</v>
      </c>
      <c r="S123" s="21">
        <f t="shared" si="48"/>
        <v>0.7</v>
      </c>
      <c r="T123" s="21">
        <f t="shared" si="49"/>
        <v>0.12999976814282402</v>
      </c>
      <c r="U123" s="48" t="s">
        <v>180</v>
      </c>
    </row>
    <row r="124" spans="1:21" s="1" customFormat="1" ht="37.5" x14ac:dyDescent="0.25">
      <c r="A124" s="73">
        <v>99</v>
      </c>
      <c r="B124" s="116"/>
      <c r="C124" s="22" t="s">
        <v>23</v>
      </c>
      <c r="D124" s="19">
        <f t="shared" si="65"/>
        <v>410000</v>
      </c>
      <c r="E124" s="20">
        <v>28700</v>
      </c>
      <c r="F124" s="20">
        <v>94300</v>
      </c>
      <c r="G124" s="20">
        <v>0</v>
      </c>
      <c r="H124" s="20">
        <v>287000</v>
      </c>
      <c r="I124" s="21">
        <f t="shared" si="46"/>
        <v>0.7</v>
      </c>
      <c r="J124" s="21">
        <f t="shared" si="47"/>
        <v>0.23</v>
      </c>
      <c r="K124" s="29">
        <v>65</v>
      </c>
      <c r="L124" s="19">
        <f t="shared" si="66"/>
        <v>410000</v>
      </c>
      <c r="M124" s="20">
        <v>28700</v>
      </c>
      <c r="N124" s="20">
        <v>94300</v>
      </c>
      <c r="O124" s="20">
        <v>0</v>
      </c>
      <c r="P124" s="20">
        <v>94300</v>
      </c>
      <c r="Q124" s="20">
        <v>0</v>
      </c>
      <c r="R124" s="20">
        <v>287000</v>
      </c>
      <c r="S124" s="21">
        <f t="shared" si="48"/>
        <v>0.7</v>
      </c>
      <c r="T124" s="21">
        <f t="shared" si="49"/>
        <v>0.23</v>
      </c>
      <c r="U124" s="48" t="s">
        <v>180</v>
      </c>
    </row>
    <row r="125" spans="1:21" s="1" customFormat="1" ht="37.5" x14ac:dyDescent="0.25">
      <c r="A125" s="73">
        <v>100</v>
      </c>
      <c r="B125" s="116"/>
      <c r="C125" s="22" t="s">
        <v>91</v>
      </c>
      <c r="D125" s="19">
        <f t="shared" si="65"/>
        <v>242900</v>
      </c>
      <c r="E125" s="20">
        <v>24290</v>
      </c>
      <c r="F125" s="20">
        <v>48580</v>
      </c>
      <c r="G125" s="20">
        <v>0</v>
      </c>
      <c r="H125" s="20">
        <v>170030</v>
      </c>
      <c r="I125" s="21">
        <f t="shared" si="46"/>
        <v>0.7</v>
      </c>
      <c r="J125" s="21">
        <f t="shared" si="47"/>
        <v>0.2</v>
      </c>
      <c r="K125" s="29">
        <v>66</v>
      </c>
      <c r="L125" s="19">
        <f t="shared" si="66"/>
        <v>242900</v>
      </c>
      <c r="M125" s="20">
        <v>24290</v>
      </c>
      <c r="N125" s="20">
        <v>48580</v>
      </c>
      <c r="O125" s="20">
        <v>0</v>
      </c>
      <c r="P125" s="20">
        <v>48580</v>
      </c>
      <c r="Q125" s="20">
        <v>0</v>
      </c>
      <c r="R125" s="20">
        <v>170030</v>
      </c>
      <c r="S125" s="21">
        <f t="shared" si="48"/>
        <v>0.7</v>
      </c>
      <c r="T125" s="21">
        <f t="shared" si="49"/>
        <v>0.2</v>
      </c>
      <c r="U125" s="48" t="s">
        <v>180</v>
      </c>
    </row>
    <row r="126" spans="1:21" s="1" customFormat="1" x14ac:dyDescent="0.25">
      <c r="A126" s="73">
        <v>101</v>
      </c>
      <c r="B126" s="116"/>
      <c r="C126" s="29" t="s">
        <v>24</v>
      </c>
      <c r="D126" s="19">
        <f t="shared" si="65"/>
        <v>174000</v>
      </c>
      <c r="E126" s="20">
        <v>34800</v>
      </c>
      <c r="F126" s="20">
        <v>17400</v>
      </c>
      <c r="G126" s="20">
        <v>0</v>
      </c>
      <c r="H126" s="20">
        <v>121800</v>
      </c>
      <c r="I126" s="21">
        <f t="shared" si="46"/>
        <v>0.7</v>
      </c>
      <c r="J126" s="21">
        <f t="shared" si="47"/>
        <v>0.1</v>
      </c>
      <c r="K126" s="29">
        <v>67</v>
      </c>
      <c r="L126" s="19">
        <f t="shared" si="66"/>
        <v>174000</v>
      </c>
      <c r="M126" s="20">
        <v>34800</v>
      </c>
      <c r="N126" s="20">
        <v>17400</v>
      </c>
      <c r="O126" s="20">
        <v>0</v>
      </c>
      <c r="P126" s="20">
        <v>17400</v>
      </c>
      <c r="Q126" s="20">
        <v>0</v>
      </c>
      <c r="R126" s="20">
        <v>121800</v>
      </c>
      <c r="S126" s="21">
        <f t="shared" si="48"/>
        <v>0.7</v>
      </c>
      <c r="T126" s="21">
        <f t="shared" si="49"/>
        <v>0.1</v>
      </c>
      <c r="U126" s="48" t="s">
        <v>180</v>
      </c>
    </row>
    <row r="127" spans="1:21" s="1" customFormat="1" hidden="1" x14ac:dyDescent="0.25">
      <c r="A127" s="73">
        <v>102</v>
      </c>
      <c r="B127" s="116"/>
      <c r="C127" s="29" t="s">
        <v>25</v>
      </c>
      <c r="D127" s="20">
        <v>65406.53</v>
      </c>
      <c r="E127" s="20">
        <v>13081.31</v>
      </c>
      <c r="F127" s="20">
        <v>6540.65</v>
      </c>
      <c r="G127" s="20">
        <v>0</v>
      </c>
      <c r="H127" s="20">
        <v>45784.57</v>
      </c>
      <c r="I127" s="21">
        <f t="shared" si="46"/>
        <v>0.69999998471100666</v>
      </c>
      <c r="J127" s="21">
        <f t="shared" si="47"/>
        <v>9.9999954133020041E-2</v>
      </c>
      <c r="K127" s="29"/>
      <c r="L127" s="19">
        <f t="shared" si="66"/>
        <v>0</v>
      </c>
      <c r="M127" s="20">
        <v>0</v>
      </c>
      <c r="N127" s="20"/>
      <c r="O127" s="20"/>
      <c r="P127" s="20">
        <v>0</v>
      </c>
      <c r="Q127" s="20">
        <v>0</v>
      </c>
      <c r="R127" s="20">
        <v>0</v>
      </c>
      <c r="S127" s="21" t="e">
        <f t="shared" si="48"/>
        <v>#DIV/0!</v>
      </c>
      <c r="T127" s="21" t="e">
        <f t="shared" si="49"/>
        <v>#DIV/0!</v>
      </c>
      <c r="U127" s="48"/>
    </row>
    <row r="128" spans="1:21" s="1" customFormat="1" hidden="1" x14ac:dyDescent="0.25">
      <c r="A128" s="73">
        <v>103</v>
      </c>
      <c r="B128" s="116"/>
      <c r="C128" s="22" t="s">
        <v>29</v>
      </c>
      <c r="D128" s="19">
        <v>187000</v>
      </c>
      <c r="E128" s="20">
        <v>37400</v>
      </c>
      <c r="F128" s="20">
        <v>18700</v>
      </c>
      <c r="G128" s="20">
        <v>0</v>
      </c>
      <c r="H128" s="20">
        <v>130900</v>
      </c>
      <c r="I128" s="21">
        <f t="shared" si="46"/>
        <v>0.7</v>
      </c>
      <c r="J128" s="21">
        <f t="shared" si="47"/>
        <v>0.1</v>
      </c>
      <c r="K128" s="29"/>
      <c r="L128" s="19">
        <f t="shared" si="66"/>
        <v>0</v>
      </c>
      <c r="M128" s="20">
        <v>0</v>
      </c>
      <c r="N128" s="20"/>
      <c r="O128" s="20"/>
      <c r="P128" s="20">
        <v>0</v>
      </c>
      <c r="Q128" s="20">
        <v>0</v>
      </c>
      <c r="R128" s="20">
        <v>0</v>
      </c>
      <c r="S128" s="21" t="e">
        <f t="shared" si="48"/>
        <v>#DIV/0!</v>
      </c>
      <c r="T128" s="21" t="e">
        <f t="shared" si="49"/>
        <v>#DIV/0!</v>
      </c>
      <c r="U128" s="48"/>
    </row>
    <row r="129" spans="1:21" s="1" customFormat="1" ht="37.5" x14ac:dyDescent="0.25">
      <c r="A129" s="73"/>
      <c r="B129" s="117" t="s">
        <v>150</v>
      </c>
      <c r="C129" s="117"/>
      <c r="D129" s="24">
        <f t="shared" ref="D129:G129" si="67">D111+D112+D113+D114+D115+D116+D122+D123+D124+D125+D126</f>
        <v>4336403</v>
      </c>
      <c r="E129" s="24">
        <f t="shared" si="67"/>
        <v>664934.35</v>
      </c>
      <c r="F129" s="24">
        <f t="shared" si="67"/>
        <v>546380.42000000004</v>
      </c>
      <c r="G129" s="24">
        <f t="shared" si="67"/>
        <v>89606.13</v>
      </c>
      <c r="H129" s="24">
        <f>H111+H112+H113+H114+H115+H116+H122+H123+H124+H125+H126</f>
        <v>3035482.1</v>
      </c>
      <c r="I129" s="21">
        <f t="shared" ref="I129" si="68">H129/D129</f>
        <v>0.70000000000000007</v>
      </c>
      <c r="J129" s="21">
        <f t="shared" ref="J129" si="69">F129/D129</f>
        <v>0.12599853380785875</v>
      </c>
      <c r="K129" s="92"/>
      <c r="L129" s="24">
        <f t="shared" ref="L129:Q129" si="70">L111+L112+L113+L114+L115+L116+L122+L123+L124+L125+L126</f>
        <v>4336403</v>
      </c>
      <c r="M129" s="24">
        <f t="shared" si="70"/>
        <v>664934.35</v>
      </c>
      <c r="N129" s="24">
        <f t="shared" si="70"/>
        <v>546380.42000000004</v>
      </c>
      <c r="O129" s="24">
        <f t="shared" si="70"/>
        <v>89606.13</v>
      </c>
      <c r="P129" s="24">
        <f t="shared" si="70"/>
        <v>546380.42000000004</v>
      </c>
      <c r="Q129" s="24">
        <f t="shared" si="70"/>
        <v>89606.13</v>
      </c>
      <c r="R129" s="24">
        <f>R111+R112+R113+R114+R115+R116+R122+R123+R124+R125+R126</f>
        <v>3035482.1</v>
      </c>
      <c r="S129" s="21">
        <f t="shared" si="48"/>
        <v>0.70000000000000007</v>
      </c>
      <c r="T129" s="21">
        <f t="shared" si="49"/>
        <v>0.12599853380785875</v>
      </c>
      <c r="U129" s="48" t="s">
        <v>202</v>
      </c>
    </row>
    <row r="130" spans="1:21" s="1" customFormat="1" ht="19.5" thickBot="1" x14ac:dyDescent="0.3">
      <c r="A130" s="70"/>
      <c r="B130" s="113" t="s">
        <v>163</v>
      </c>
      <c r="C130" s="113"/>
      <c r="D130" s="74">
        <f>SUM(D111:D128)</f>
        <v>4954761.53</v>
      </c>
      <c r="E130" s="74">
        <f>SUM(E111:E128)</f>
        <v>783193.26</v>
      </c>
      <c r="F130" s="74">
        <f>SUM(F111:F128)</f>
        <v>613629.07000000007</v>
      </c>
      <c r="G130" s="74">
        <f>SUM(G111:G128)</f>
        <v>89606.13</v>
      </c>
      <c r="H130" s="74">
        <f>SUM(H111:H128)</f>
        <v>3468333.0699999994</v>
      </c>
      <c r="I130" s="51">
        <f t="shared" si="46"/>
        <v>0.69999999979817373</v>
      </c>
      <c r="J130" s="51">
        <f t="shared" si="47"/>
        <v>0.12384633776713772</v>
      </c>
      <c r="K130" s="93"/>
      <c r="L130" s="74"/>
      <c r="M130" s="74"/>
      <c r="N130" s="74"/>
      <c r="O130" s="74"/>
      <c r="P130" s="74"/>
      <c r="Q130" s="74"/>
      <c r="R130" s="74"/>
      <c r="S130" s="51"/>
      <c r="T130" s="51"/>
      <c r="U130" s="52"/>
    </row>
    <row r="131" spans="1:21" s="1" customFormat="1" ht="37.5" x14ac:dyDescent="0.25">
      <c r="A131" s="72">
        <v>104</v>
      </c>
      <c r="B131" s="115" t="s">
        <v>100</v>
      </c>
      <c r="C131" s="53" t="s">
        <v>97</v>
      </c>
      <c r="D131" s="42">
        <f t="shared" ref="D131:D146" si="71">E131+F131+G131+H131</f>
        <v>360000</v>
      </c>
      <c r="E131" s="43">
        <v>54000</v>
      </c>
      <c r="F131" s="43">
        <v>54000</v>
      </c>
      <c r="G131" s="43">
        <v>0</v>
      </c>
      <c r="H131" s="43">
        <v>252000</v>
      </c>
      <c r="I131" s="44">
        <f t="shared" si="46"/>
        <v>0.7</v>
      </c>
      <c r="J131" s="44">
        <f t="shared" si="47"/>
        <v>0.15</v>
      </c>
      <c r="K131" s="45">
        <v>68</v>
      </c>
      <c r="L131" s="42">
        <f t="shared" ref="L131:L147" si="72">M131+P131+Q131+R131</f>
        <v>360000</v>
      </c>
      <c r="M131" s="43">
        <v>54000</v>
      </c>
      <c r="N131" s="43">
        <v>54000</v>
      </c>
      <c r="O131" s="43">
        <v>0</v>
      </c>
      <c r="P131" s="43">
        <v>54000</v>
      </c>
      <c r="Q131" s="43">
        <v>0</v>
      </c>
      <c r="R131" s="43">
        <v>252000</v>
      </c>
      <c r="S131" s="44">
        <f t="shared" si="48"/>
        <v>0.7</v>
      </c>
      <c r="T131" s="44">
        <f t="shared" si="49"/>
        <v>0.15</v>
      </c>
      <c r="U131" s="46" t="s">
        <v>180</v>
      </c>
    </row>
    <row r="132" spans="1:21" s="1" customFormat="1" ht="37.5" x14ac:dyDescent="0.25">
      <c r="A132" s="73">
        <v>105</v>
      </c>
      <c r="B132" s="116"/>
      <c r="C132" s="18" t="s">
        <v>98</v>
      </c>
      <c r="D132" s="19">
        <f t="shared" si="71"/>
        <v>300000</v>
      </c>
      <c r="E132" s="20">
        <v>45000</v>
      </c>
      <c r="F132" s="20">
        <v>45000</v>
      </c>
      <c r="G132" s="20">
        <v>0</v>
      </c>
      <c r="H132" s="20">
        <v>210000</v>
      </c>
      <c r="I132" s="21">
        <f t="shared" si="46"/>
        <v>0.7</v>
      </c>
      <c r="J132" s="21">
        <f t="shared" si="47"/>
        <v>0.15</v>
      </c>
      <c r="K132" s="29">
        <v>69</v>
      </c>
      <c r="L132" s="19">
        <f t="shared" si="72"/>
        <v>300000</v>
      </c>
      <c r="M132" s="20">
        <v>45000</v>
      </c>
      <c r="N132" s="20">
        <v>45000</v>
      </c>
      <c r="O132" s="20">
        <v>0</v>
      </c>
      <c r="P132" s="20">
        <v>45000</v>
      </c>
      <c r="Q132" s="20">
        <v>0</v>
      </c>
      <c r="R132" s="20">
        <v>210000</v>
      </c>
      <c r="S132" s="21">
        <f t="shared" si="48"/>
        <v>0.7</v>
      </c>
      <c r="T132" s="21">
        <f t="shared" si="49"/>
        <v>0.15</v>
      </c>
      <c r="U132" s="48" t="s">
        <v>180</v>
      </c>
    </row>
    <row r="133" spans="1:21" s="1" customFormat="1" x14ac:dyDescent="0.25">
      <c r="A133" s="73">
        <v>106</v>
      </c>
      <c r="B133" s="116"/>
      <c r="C133" s="18" t="s">
        <v>118</v>
      </c>
      <c r="D133" s="19">
        <f t="shared" si="71"/>
        <v>60000</v>
      </c>
      <c r="E133" s="20">
        <v>8000</v>
      </c>
      <c r="F133" s="20">
        <v>10000</v>
      </c>
      <c r="G133" s="20">
        <v>0</v>
      </c>
      <c r="H133" s="20">
        <v>42000</v>
      </c>
      <c r="I133" s="21">
        <f t="shared" si="46"/>
        <v>0.7</v>
      </c>
      <c r="J133" s="21">
        <f t="shared" si="47"/>
        <v>0.16666666666666666</v>
      </c>
      <c r="K133" s="29">
        <v>70</v>
      </c>
      <c r="L133" s="19">
        <f t="shared" si="72"/>
        <v>60000</v>
      </c>
      <c r="M133" s="20">
        <v>8000</v>
      </c>
      <c r="N133" s="20">
        <v>10000</v>
      </c>
      <c r="O133" s="20">
        <v>0</v>
      </c>
      <c r="P133" s="20">
        <v>10000</v>
      </c>
      <c r="Q133" s="20">
        <v>0</v>
      </c>
      <c r="R133" s="20">
        <v>42000</v>
      </c>
      <c r="S133" s="21">
        <f t="shared" si="48"/>
        <v>0.7</v>
      </c>
      <c r="T133" s="21">
        <f t="shared" si="49"/>
        <v>0.16666666666666666</v>
      </c>
      <c r="U133" s="48" t="s">
        <v>180</v>
      </c>
    </row>
    <row r="134" spans="1:21" s="1" customFormat="1" x14ac:dyDescent="0.25">
      <c r="A134" s="73">
        <v>107</v>
      </c>
      <c r="B134" s="116"/>
      <c r="C134" s="18" t="s">
        <v>119</v>
      </c>
      <c r="D134" s="19">
        <f t="shared" si="71"/>
        <v>50000</v>
      </c>
      <c r="E134" s="20">
        <v>7500</v>
      </c>
      <c r="F134" s="20">
        <v>7500</v>
      </c>
      <c r="G134" s="20">
        <v>0</v>
      </c>
      <c r="H134" s="20">
        <v>35000</v>
      </c>
      <c r="I134" s="21">
        <f t="shared" si="46"/>
        <v>0.7</v>
      </c>
      <c r="J134" s="21">
        <f t="shared" si="47"/>
        <v>0.15</v>
      </c>
      <c r="K134" s="29">
        <v>71</v>
      </c>
      <c r="L134" s="19">
        <f t="shared" si="72"/>
        <v>50000</v>
      </c>
      <c r="M134" s="20">
        <v>7500</v>
      </c>
      <c r="N134" s="20">
        <v>7500</v>
      </c>
      <c r="O134" s="20">
        <v>0</v>
      </c>
      <c r="P134" s="20">
        <v>7500</v>
      </c>
      <c r="Q134" s="20">
        <v>0</v>
      </c>
      <c r="R134" s="20">
        <v>35000</v>
      </c>
      <c r="S134" s="21">
        <f t="shared" si="48"/>
        <v>0.7</v>
      </c>
      <c r="T134" s="21">
        <f t="shared" si="49"/>
        <v>0.15</v>
      </c>
      <c r="U134" s="48" t="s">
        <v>180</v>
      </c>
    </row>
    <row r="135" spans="1:21" s="1" customFormat="1" ht="37.5" hidden="1" x14ac:dyDescent="0.25">
      <c r="A135" s="73">
        <v>108</v>
      </c>
      <c r="B135" s="116"/>
      <c r="C135" s="18" t="s">
        <v>130</v>
      </c>
      <c r="D135" s="19">
        <f t="shared" si="71"/>
        <v>60000</v>
      </c>
      <c r="E135" s="20">
        <v>6000</v>
      </c>
      <c r="F135" s="20">
        <v>12000</v>
      </c>
      <c r="G135" s="20">
        <v>0</v>
      </c>
      <c r="H135" s="20">
        <v>42000</v>
      </c>
      <c r="I135" s="21">
        <f t="shared" si="46"/>
        <v>0.7</v>
      </c>
      <c r="J135" s="21">
        <f t="shared" si="47"/>
        <v>0.2</v>
      </c>
      <c r="K135" s="29"/>
      <c r="L135" s="19">
        <f t="shared" si="72"/>
        <v>0</v>
      </c>
      <c r="M135" s="20">
        <v>0</v>
      </c>
      <c r="N135" s="20"/>
      <c r="O135" s="20"/>
      <c r="P135" s="20">
        <v>0</v>
      </c>
      <c r="Q135" s="20">
        <v>0</v>
      </c>
      <c r="R135" s="20">
        <v>0</v>
      </c>
      <c r="S135" s="21" t="e">
        <f t="shared" si="48"/>
        <v>#DIV/0!</v>
      </c>
      <c r="T135" s="21" t="e">
        <f t="shared" si="49"/>
        <v>#DIV/0!</v>
      </c>
      <c r="U135" s="48"/>
    </row>
    <row r="136" spans="1:21" s="1" customFormat="1" x14ac:dyDescent="0.25">
      <c r="A136" s="73">
        <v>109</v>
      </c>
      <c r="B136" s="116"/>
      <c r="C136" s="18" t="s">
        <v>129</v>
      </c>
      <c r="D136" s="19">
        <f t="shared" si="71"/>
        <v>60000</v>
      </c>
      <c r="E136" s="20">
        <v>9000</v>
      </c>
      <c r="F136" s="20">
        <v>9000</v>
      </c>
      <c r="G136" s="20">
        <v>0</v>
      </c>
      <c r="H136" s="20">
        <v>42000</v>
      </c>
      <c r="I136" s="21">
        <f t="shared" si="46"/>
        <v>0.7</v>
      </c>
      <c r="J136" s="21">
        <f t="shared" si="47"/>
        <v>0.15</v>
      </c>
      <c r="K136" s="29">
        <v>72</v>
      </c>
      <c r="L136" s="19">
        <f t="shared" si="72"/>
        <v>60000</v>
      </c>
      <c r="M136" s="20">
        <v>9000</v>
      </c>
      <c r="N136" s="20">
        <v>9000</v>
      </c>
      <c r="O136" s="20">
        <v>0</v>
      </c>
      <c r="P136" s="20">
        <v>9000</v>
      </c>
      <c r="Q136" s="20">
        <v>0</v>
      </c>
      <c r="R136" s="20">
        <v>42000</v>
      </c>
      <c r="S136" s="21">
        <f t="shared" si="48"/>
        <v>0.7</v>
      </c>
      <c r="T136" s="21">
        <f t="shared" si="49"/>
        <v>0.15</v>
      </c>
      <c r="U136" s="48" t="s">
        <v>180</v>
      </c>
    </row>
    <row r="137" spans="1:21" s="1" customFormat="1" x14ac:dyDescent="0.25">
      <c r="A137" s="73">
        <v>110</v>
      </c>
      <c r="B137" s="116"/>
      <c r="C137" s="18" t="s">
        <v>123</v>
      </c>
      <c r="D137" s="19">
        <f t="shared" si="71"/>
        <v>60000</v>
      </c>
      <c r="E137" s="20">
        <v>9000</v>
      </c>
      <c r="F137" s="20">
        <v>9000</v>
      </c>
      <c r="G137" s="20">
        <v>0</v>
      </c>
      <c r="H137" s="20">
        <v>42000</v>
      </c>
      <c r="I137" s="21">
        <f t="shared" si="46"/>
        <v>0.7</v>
      </c>
      <c r="J137" s="21">
        <f t="shared" si="47"/>
        <v>0.15</v>
      </c>
      <c r="K137" s="29">
        <v>73</v>
      </c>
      <c r="L137" s="19">
        <f t="shared" si="72"/>
        <v>60000</v>
      </c>
      <c r="M137" s="20">
        <v>9000</v>
      </c>
      <c r="N137" s="20">
        <v>9000</v>
      </c>
      <c r="O137" s="20">
        <v>0</v>
      </c>
      <c r="P137" s="20">
        <v>9000</v>
      </c>
      <c r="Q137" s="20">
        <v>0</v>
      </c>
      <c r="R137" s="20">
        <v>42000</v>
      </c>
      <c r="S137" s="21">
        <f t="shared" si="48"/>
        <v>0.7</v>
      </c>
      <c r="T137" s="21">
        <f t="shared" si="49"/>
        <v>0.15</v>
      </c>
      <c r="U137" s="48" t="s">
        <v>180</v>
      </c>
    </row>
    <row r="138" spans="1:21" s="1" customFormat="1" x14ac:dyDescent="0.25">
      <c r="A138" s="73">
        <v>111</v>
      </c>
      <c r="B138" s="116"/>
      <c r="C138" s="18" t="s">
        <v>127</v>
      </c>
      <c r="D138" s="19">
        <f t="shared" si="71"/>
        <v>70000</v>
      </c>
      <c r="E138" s="20">
        <v>7000</v>
      </c>
      <c r="F138" s="20">
        <v>14000</v>
      </c>
      <c r="G138" s="20">
        <v>0</v>
      </c>
      <c r="H138" s="20">
        <v>49000</v>
      </c>
      <c r="I138" s="21">
        <f t="shared" si="46"/>
        <v>0.7</v>
      </c>
      <c r="J138" s="21">
        <f t="shared" si="47"/>
        <v>0.2</v>
      </c>
      <c r="K138" s="29">
        <v>74</v>
      </c>
      <c r="L138" s="19">
        <f t="shared" si="72"/>
        <v>70000</v>
      </c>
      <c r="M138" s="20">
        <v>7000</v>
      </c>
      <c r="N138" s="20">
        <v>14000</v>
      </c>
      <c r="O138" s="20">
        <v>0</v>
      </c>
      <c r="P138" s="20">
        <v>14000</v>
      </c>
      <c r="Q138" s="20">
        <v>0</v>
      </c>
      <c r="R138" s="20">
        <v>49000</v>
      </c>
      <c r="S138" s="21">
        <f t="shared" si="48"/>
        <v>0.7</v>
      </c>
      <c r="T138" s="21">
        <f t="shared" si="49"/>
        <v>0.2</v>
      </c>
      <c r="U138" s="48" t="s">
        <v>180</v>
      </c>
    </row>
    <row r="139" spans="1:21" s="1" customFormat="1" x14ac:dyDescent="0.25">
      <c r="A139" s="73">
        <v>112</v>
      </c>
      <c r="B139" s="116"/>
      <c r="C139" s="18" t="s">
        <v>125</v>
      </c>
      <c r="D139" s="19">
        <f t="shared" si="71"/>
        <v>120000</v>
      </c>
      <c r="E139" s="20">
        <v>8300</v>
      </c>
      <c r="F139" s="20">
        <v>27700</v>
      </c>
      <c r="G139" s="20">
        <v>0</v>
      </c>
      <c r="H139" s="20">
        <v>84000</v>
      </c>
      <c r="I139" s="21">
        <f t="shared" si="46"/>
        <v>0.7</v>
      </c>
      <c r="J139" s="21">
        <f t="shared" si="47"/>
        <v>0.23083333333333333</v>
      </c>
      <c r="K139" s="29">
        <v>75</v>
      </c>
      <c r="L139" s="19">
        <f t="shared" si="72"/>
        <v>120000</v>
      </c>
      <c r="M139" s="20">
        <v>8300</v>
      </c>
      <c r="N139" s="20">
        <v>27700</v>
      </c>
      <c r="O139" s="20">
        <v>0</v>
      </c>
      <c r="P139" s="20">
        <v>27700</v>
      </c>
      <c r="Q139" s="20">
        <v>0</v>
      </c>
      <c r="R139" s="20">
        <v>84000</v>
      </c>
      <c r="S139" s="21">
        <f t="shared" si="48"/>
        <v>0.7</v>
      </c>
      <c r="T139" s="21">
        <f t="shared" si="49"/>
        <v>0.23083333333333333</v>
      </c>
      <c r="U139" s="48" t="s">
        <v>180</v>
      </c>
    </row>
    <row r="140" spans="1:21" s="1" customFormat="1" x14ac:dyDescent="0.25">
      <c r="A140" s="73">
        <v>113</v>
      </c>
      <c r="B140" s="116"/>
      <c r="C140" s="18" t="s">
        <v>126</v>
      </c>
      <c r="D140" s="19">
        <f t="shared" si="71"/>
        <v>70000</v>
      </c>
      <c r="E140" s="20">
        <v>0</v>
      </c>
      <c r="F140" s="20">
        <v>21000</v>
      </c>
      <c r="G140" s="20">
        <v>0</v>
      </c>
      <c r="H140" s="20">
        <v>49000</v>
      </c>
      <c r="I140" s="21">
        <f t="shared" si="46"/>
        <v>0.7</v>
      </c>
      <c r="J140" s="21">
        <f t="shared" si="47"/>
        <v>0.3</v>
      </c>
      <c r="K140" s="29">
        <v>76</v>
      </c>
      <c r="L140" s="19">
        <f t="shared" si="72"/>
        <v>70000</v>
      </c>
      <c r="M140" s="20">
        <v>0</v>
      </c>
      <c r="N140" s="20">
        <v>21000</v>
      </c>
      <c r="O140" s="20">
        <v>0</v>
      </c>
      <c r="P140" s="20">
        <v>21000</v>
      </c>
      <c r="Q140" s="20">
        <v>0</v>
      </c>
      <c r="R140" s="20">
        <v>49000</v>
      </c>
      <c r="S140" s="21">
        <f t="shared" si="48"/>
        <v>0.7</v>
      </c>
      <c r="T140" s="21">
        <f t="shared" si="49"/>
        <v>0.3</v>
      </c>
      <c r="U140" s="48" t="s">
        <v>180</v>
      </c>
    </row>
    <row r="141" spans="1:21" s="1" customFormat="1" x14ac:dyDescent="0.25">
      <c r="A141" s="73">
        <v>114</v>
      </c>
      <c r="B141" s="116"/>
      <c r="C141" s="18" t="s">
        <v>124</v>
      </c>
      <c r="D141" s="19">
        <f t="shared" si="71"/>
        <v>84000</v>
      </c>
      <c r="E141" s="20">
        <v>12600</v>
      </c>
      <c r="F141" s="20">
        <v>12600</v>
      </c>
      <c r="G141" s="20">
        <v>0</v>
      </c>
      <c r="H141" s="20">
        <v>58800</v>
      </c>
      <c r="I141" s="21">
        <f t="shared" si="46"/>
        <v>0.7</v>
      </c>
      <c r="J141" s="21">
        <f t="shared" si="47"/>
        <v>0.15</v>
      </c>
      <c r="K141" s="29">
        <v>77</v>
      </c>
      <c r="L141" s="19">
        <f t="shared" si="72"/>
        <v>84000</v>
      </c>
      <c r="M141" s="20">
        <v>12600</v>
      </c>
      <c r="N141" s="20">
        <v>12600</v>
      </c>
      <c r="O141" s="20">
        <v>0</v>
      </c>
      <c r="P141" s="20">
        <v>12600</v>
      </c>
      <c r="Q141" s="20">
        <v>0</v>
      </c>
      <c r="R141" s="20">
        <v>58800</v>
      </c>
      <c r="S141" s="21">
        <f t="shared" si="48"/>
        <v>0.7</v>
      </c>
      <c r="T141" s="21">
        <f t="shared" si="49"/>
        <v>0.15</v>
      </c>
      <c r="U141" s="48" t="s">
        <v>180</v>
      </c>
    </row>
    <row r="142" spans="1:21" s="1" customFormat="1" x14ac:dyDescent="0.25">
      <c r="A142" s="73">
        <v>115</v>
      </c>
      <c r="B142" s="116"/>
      <c r="C142" s="18" t="s">
        <v>128</v>
      </c>
      <c r="D142" s="19">
        <f t="shared" si="71"/>
        <v>110000</v>
      </c>
      <c r="E142" s="20">
        <v>11000</v>
      </c>
      <c r="F142" s="20">
        <v>22000</v>
      </c>
      <c r="G142" s="20">
        <v>0</v>
      </c>
      <c r="H142" s="20">
        <v>77000</v>
      </c>
      <c r="I142" s="21">
        <f t="shared" si="46"/>
        <v>0.7</v>
      </c>
      <c r="J142" s="21">
        <f t="shared" si="47"/>
        <v>0.2</v>
      </c>
      <c r="K142" s="29">
        <v>78</v>
      </c>
      <c r="L142" s="19">
        <f t="shared" si="72"/>
        <v>110000</v>
      </c>
      <c r="M142" s="20">
        <v>11000</v>
      </c>
      <c r="N142" s="20">
        <v>22000</v>
      </c>
      <c r="O142" s="20">
        <v>0</v>
      </c>
      <c r="P142" s="20">
        <v>22000</v>
      </c>
      <c r="Q142" s="20">
        <v>0</v>
      </c>
      <c r="R142" s="20">
        <v>77000</v>
      </c>
      <c r="S142" s="21">
        <f t="shared" si="48"/>
        <v>0.7</v>
      </c>
      <c r="T142" s="21">
        <f t="shared" si="49"/>
        <v>0.2</v>
      </c>
      <c r="U142" s="48" t="s">
        <v>180</v>
      </c>
    </row>
    <row r="143" spans="1:21" s="1" customFormat="1" x14ac:dyDescent="0.25">
      <c r="A143" s="73">
        <v>116</v>
      </c>
      <c r="B143" s="116"/>
      <c r="C143" s="18" t="s">
        <v>122</v>
      </c>
      <c r="D143" s="19">
        <f t="shared" si="71"/>
        <v>80000</v>
      </c>
      <c r="E143" s="20">
        <v>0</v>
      </c>
      <c r="F143" s="20">
        <v>24000</v>
      </c>
      <c r="G143" s="20">
        <v>0</v>
      </c>
      <c r="H143" s="20">
        <v>56000</v>
      </c>
      <c r="I143" s="21">
        <f t="shared" si="46"/>
        <v>0.7</v>
      </c>
      <c r="J143" s="21">
        <f t="shared" si="47"/>
        <v>0.3</v>
      </c>
      <c r="K143" s="29">
        <v>79</v>
      </c>
      <c r="L143" s="19">
        <f t="shared" si="72"/>
        <v>80000</v>
      </c>
      <c r="M143" s="20">
        <v>0</v>
      </c>
      <c r="N143" s="20">
        <v>24000</v>
      </c>
      <c r="O143" s="20">
        <v>0</v>
      </c>
      <c r="P143" s="20">
        <v>24000</v>
      </c>
      <c r="Q143" s="20">
        <v>0</v>
      </c>
      <c r="R143" s="20">
        <v>56000</v>
      </c>
      <c r="S143" s="21">
        <f t="shared" si="48"/>
        <v>0.7</v>
      </c>
      <c r="T143" s="21">
        <f t="shared" si="49"/>
        <v>0.3</v>
      </c>
      <c r="U143" s="48" t="s">
        <v>180</v>
      </c>
    </row>
    <row r="144" spans="1:21" s="1" customFormat="1" ht="37.5" x14ac:dyDescent="0.25">
      <c r="A144" s="73">
        <v>117</v>
      </c>
      <c r="B144" s="116"/>
      <c r="C144" s="18" t="s">
        <v>121</v>
      </c>
      <c r="D144" s="19">
        <f t="shared" si="71"/>
        <v>115000</v>
      </c>
      <c r="E144" s="20">
        <v>11500</v>
      </c>
      <c r="F144" s="20">
        <v>23000</v>
      </c>
      <c r="G144" s="20">
        <v>0</v>
      </c>
      <c r="H144" s="20">
        <v>80500</v>
      </c>
      <c r="I144" s="21">
        <f t="shared" si="46"/>
        <v>0.7</v>
      </c>
      <c r="J144" s="21">
        <f t="shared" si="47"/>
        <v>0.2</v>
      </c>
      <c r="K144" s="29">
        <v>80</v>
      </c>
      <c r="L144" s="19">
        <f t="shared" si="72"/>
        <v>115000</v>
      </c>
      <c r="M144" s="20">
        <v>11500</v>
      </c>
      <c r="N144" s="20">
        <v>23000</v>
      </c>
      <c r="O144" s="20">
        <v>0</v>
      </c>
      <c r="P144" s="20">
        <v>23000</v>
      </c>
      <c r="Q144" s="20">
        <v>0</v>
      </c>
      <c r="R144" s="20">
        <v>80500</v>
      </c>
      <c r="S144" s="21">
        <f t="shared" si="48"/>
        <v>0.7</v>
      </c>
      <c r="T144" s="21">
        <f t="shared" si="49"/>
        <v>0.2</v>
      </c>
      <c r="U144" s="48" t="s">
        <v>180</v>
      </c>
    </row>
    <row r="145" spans="1:21" s="1" customFormat="1" ht="56.25" x14ac:dyDescent="0.25">
      <c r="A145" s="73">
        <v>118</v>
      </c>
      <c r="B145" s="116"/>
      <c r="C145" s="18" t="s">
        <v>120</v>
      </c>
      <c r="D145" s="19">
        <f t="shared" si="71"/>
        <v>131000</v>
      </c>
      <c r="E145" s="20">
        <v>13100</v>
      </c>
      <c r="F145" s="20">
        <v>26200</v>
      </c>
      <c r="G145" s="20">
        <v>0</v>
      </c>
      <c r="H145" s="20">
        <v>91700</v>
      </c>
      <c r="I145" s="21">
        <f t="shared" si="46"/>
        <v>0.7</v>
      </c>
      <c r="J145" s="21">
        <f t="shared" si="47"/>
        <v>0.2</v>
      </c>
      <c r="K145" s="29">
        <v>81</v>
      </c>
      <c r="L145" s="19">
        <f t="shared" si="72"/>
        <v>131000</v>
      </c>
      <c r="M145" s="20">
        <v>13000</v>
      </c>
      <c r="N145" s="20">
        <v>26300</v>
      </c>
      <c r="O145" s="20">
        <v>0</v>
      </c>
      <c r="P145" s="20">
        <v>26300</v>
      </c>
      <c r="Q145" s="20">
        <v>0</v>
      </c>
      <c r="R145" s="20">
        <v>91700</v>
      </c>
      <c r="S145" s="21">
        <f t="shared" si="48"/>
        <v>0.7</v>
      </c>
      <c r="T145" s="21">
        <f t="shared" si="49"/>
        <v>0.20076335877862594</v>
      </c>
      <c r="U145" s="48" t="s">
        <v>180</v>
      </c>
    </row>
    <row r="146" spans="1:21" s="1" customFormat="1" x14ac:dyDescent="0.25">
      <c r="A146" s="73">
        <v>119</v>
      </c>
      <c r="B146" s="116"/>
      <c r="C146" s="18" t="s">
        <v>117</v>
      </c>
      <c r="D146" s="19">
        <f t="shared" si="71"/>
        <v>50000</v>
      </c>
      <c r="E146" s="20">
        <v>7500</v>
      </c>
      <c r="F146" s="20">
        <v>7500</v>
      </c>
      <c r="G146" s="20">
        <v>0</v>
      </c>
      <c r="H146" s="20">
        <v>35000</v>
      </c>
      <c r="I146" s="21">
        <f t="shared" ref="I146:I155" si="73">H146/D146</f>
        <v>0.7</v>
      </c>
      <c r="J146" s="21">
        <f t="shared" ref="J146:J155" si="74">F146/D146</f>
        <v>0.15</v>
      </c>
      <c r="K146" s="29">
        <v>82</v>
      </c>
      <c r="L146" s="19">
        <f t="shared" si="72"/>
        <v>50000</v>
      </c>
      <c r="M146" s="20">
        <v>7500</v>
      </c>
      <c r="N146" s="20">
        <v>7500</v>
      </c>
      <c r="O146" s="20">
        <v>0</v>
      </c>
      <c r="P146" s="20">
        <v>7500</v>
      </c>
      <c r="Q146" s="20">
        <v>0</v>
      </c>
      <c r="R146" s="20">
        <v>35000</v>
      </c>
      <c r="S146" s="21">
        <f t="shared" ref="S146:S156" si="75">R146/L146</f>
        <v>0.7</v>
      </c>
      <c r="T146" s="21">
        <f t="shared" ref="T146:T156" si="76">P146/L146</f>
        <v>0.15</v>
      </c>
      <c r="U146" s="48" t="s">
        <v>180</v>
      </c>
    </row>
    <row r="147" spans="1:21" s="1" customFormat="1" ht="37.5" hidden="1" x14ac:dyDescent="0.25">
      <c r="A147" s="73">
        <v>120</v>
      </c>
      <c r="B147" s="116"/>
      <c r="C147" s="22" t="s">
        <v>99</v>
      </c>
      <c r="D147" s="20">
        <v>60000</v>
      </c>
      <c r="E147" s="20">
        <v>9000</v>
      </c>
      <c r="F147" s="20">
        <v>9000</v>
      </c>
      <c r="G147" s="20">
        <v>0</v>
      </c>
      <c r="H147" s="20">
        <v>42000</v>
      </c>
      <c r="I147" s="21">
        <f t="shared" si="73"/>
        <v>0.7</v>
      </c>
      <c r="J147" s="21">
        <f t="shared" si="74"/>
        <v>0.15</v>
      </c>
      <c r="K147" s="29"/>
      <c r="L147" s="19">
        <f t="shared" si="72"/>
        <v>0</v>
      </c>
      <c r="M147" s="20">
        <v>0</v>
      </c>
      <c r="N147" s="20"/>
      <c r="O147" s="20"/>
      <c r="P147" s="20">
        <v>0</v>
      </c>
      <c r="Q147" s="20">
        <v>0</v>
      </c>
      <c r="R147" s="20">
        <v>0</v>
      </c>
      <c r="S147" s="21" t="e">
        <f t="shared" si="75"/>
        <v>#DIV/0!</v>
      </c>
      <c r="T147" s="21" t="e">
        <f t="shared" si="76"/>
        <v>#DIV/0!</v>
      </c>
      <c r="U147" s="48"/>
    </row>
    <row r="148" spans="1:21" s="1" customFormat="1" ht="37.5" x14ac:dyDescent="0.25">
      <c r="A148" s="73"/>
      <c r="B148" s="132" t="s">
        <v>151</v>
      </c>
      <c r="C148" s="132"/>
      <c r="D148" s="24">
        <f t="shared" ref="D148:G148" si="77">D131+D132+D133+D134+D136+D137+D138+D139+D140+D141+D142+D143+D144+D145+D146</f>
        <v>1720000</v>
      </c>
      <c r="E148" s="24">
        <f t="shared" si="77"/>
        <v>203500</v>
      </c>
      <c r="F148" s="24">
        <f t="shared" si="77"/>
        <v>312500</v>
      </c>
      <c r="G148" s="24">
        <f t="shared" si="77"/>
        <v>0</v>
      </c>
      <c r="H148" s="24">
        <f>H131+H132+H133+H134+H136+H137+H138+H139+H140+H141+H142+H143+H144+H145+H146</f>
        <v>1204000</v>
      </c>
      <c r="I148" s="21">
        <f t="shared" ref="I148" si="78">H148/D148</f>
        <v>0.7</v>
      </c>
      <c r="J148" s="21">
        <f t="shared" ref="J148" si="79">F148/D148</f>
        <v>0.1816860465116279</v>
      </c>
      <c r="K148" s="92"/>
      <c r="L148" s="24">
        <f t="shared" ref="L148:Q148" si="80">L131+L132+L133+L134+L136+L137+L138+L139+L140+L141+L142+L143+L144+L145+L146</f>
        <v>1720000</v>
      </c>
      <c r="M148" s="24">
        <f t="shared" si="80"/>
        <v>203400</v>
      </c>
      <c r="N148" s="24">
        <f t="shared" si="80"/>
        <v>312600</v>
      </c>
      <c r="O148" s="24">
        <f t="shared" si="80"/>
        <v>0</v>
      </c>
      <c r="P148" s="24">
        <f t="shared" si="80"/>
        <v>312600</v>
      </c>
      <c r="Q148" s="24">
        <f t="shared" si="80"/>
        <v>0</v>
      </c>
      <c r="R148" s="24">
        <f>R131+R132+R133+R134+R136+R137+R138+R139+R140+R141+R142+R143+R144+R145+R146</f>
        <v>1204000</v>
      </c>
      <c r="S148" s="21">
        <f t="shared" si="75"/>
        <v>0.7</v>
      </c>
      <c r="T148" s="21">
        <f t="shared" si="76"/>
        <v>0.18174418604651163</v>
      </c>
      <c r="U148" s="48" t="s">
        <v>204</v>
      </c>
    </row>
    <row r="149" spans="1:21" s="1" customFormat="1" ht="19.5" thickBot="1" x14ac:dyDescent="0.3">
      <c r="A149" s="70"/>
      <c r="B149" s="118" t="s">
        <v>164</v>
      </c>
      <c r="C149" s="118"/>
      <c r="D149" s="74">
        <f>SUM(D131:D147)</f>
        <v>1840000</v>
      </c>
      <c r="E149" s="74">
        <f>SUM(E131:E147)</f>
        <v>218500</v>
      </c>
      <c r="F149" s="74">
        <f>SUM(F131:F147)</f>
        <v>333500</v>
      </c>
      <c r="G149" s="74">
        <f>SUM(G131:G147)</f>
        <v>0</v>
      </c>
      <c r="H149" s="74">
        <f>SUM(H131:H147)</f>
        <v>1288000</v>
      </c>
      <c r="I149" s="51">
        <f t="shared" si="73"/>
        <v>0.7</v>
      </c>
      <c r="J149" s="51">
        <f t="shared" si="74"/>
        <v>0.18124999999999999</v>
      </c>
      <c r="K149" s="93"/>
      <c r="L149" s="74"/>
      <c r="M149" s="74"/>
      <c r="N149" s="74"/>
      <c r="O149" s="74"/>
      <c r="P149" s="74"/>
      <c r="Q149" s="74"/>
      <c r="R149" s="74"/>
      <c r="S149" s="51"/>
      <c r="T149" s="51"/>
      <c r="U149" s="52"/>
    </row>
    <row r="150" spans="1:21" s="1" customFormat="1" x14ac:dyDescent="0.25">
      <c r="A150" s="72">
        <v>121</v>
      </c>
      <c r="B150" s="115" t="s">
        <v>57</v>
      </c>
      <c r="C150" s="53" t="s">
        <v>108</v>
      </c>
      <c r="D150" s="42">
        <f t="shared" ref="D150:D152" si="81">E150+F150+G150+H150</f>
        <v>330000</v>
      </c>
      <c r="E150" s="43">
        <v>66000</v>
      </c>
      <c r="F150" s="43">
        <v>33000</v>
      </c>
      <c r="G150" s="43">
        <v>0</v>
      </c>
      <c r="H150" s="43">
        <v>231000</v>
      </c>
      <c r="I150" s="44">
        <f t="shared" si="73"/>
        <v>0.7</v>
      </c>
      <c r="J150" s="44">
        <f t="shared" si="74"/>
        <v>0.1</v>
      </c>
      <c r="K150" s="45">
        <v>83</v>
      </c>
      <c r="L150" s="42">
        <f t="shared" ref="L150:L152" si="82">M150+P150+Q150+R150</f>
        <v>330000</v>
      </c>
      <c r="M150" s="43">
        <v>66000</v>
      </c>
      <c r="N150" s="43">
        <v>33000</v>
      </c>
      <c r="O150" s="43">
        <v>0</v>
      </c>
      <c r="P150" s="43">
        <v>33000</v>
      </c>
      <c r="Q150" s="43">
        <v>0</v>
      </c>
      <c r="R150" s="43">
        <v>231000</v>
      </c>
      <c r="S150" s="44">
        <f t="shared" si="75"/>
        <v>0.7</v>
      </c>
      <c r="T150" s="44">
        <f t="shared" si="76"/>
        <v>0.1</v>
      </c>
      <c r="U150" s="46" t="s">
        <v>180</v>
      </c>
    </row>
    <row r="151" spans="1:21" s="1" customFormat="1" x14ac:dyDescent="0.25">
      <c r="A151" s="73">
        <v>122</v>
      </c>
      <c r="B151" s="116"/>
      <c r="C151" s="29" t="s">
        <v>139</v>
      </c>
      <c r="D151" s="19">
        <f t="shared" si="81"/>
        <v>244950</v>
      </c>
      <c r="E151" s="20">
        <v>61237</v>
      </c>
      <c r="F151" s="20">
        <v>12248</v>
      </c>
      <c r="G151" s="20">
        <v>0</v>
      </c>
      <c r="H151" s="20">
        <v>171465</v>
      </c>
      <c r="I151" s="21">
        <f t="shared" si="73"/>
        <v>0.7</v>
      </c>
      <c r="J151" s="21">
        <f t="shared" si="74"/>
        <v>5.0002041232904672E-2</v>
      </c>
      <c r="K151" s="29">
        <v>84</v>
      </c>
      <c r="L151" s="19">
        <f t="shared" si="82"/>
        <v>244950</v>
      </c>
      <c r="M151" s="20">
        <v>61237</v>
      </c>
      <c r="N151" s="20">
        <v>12248</v>
      </c>
      <c r="O151" s="20">
        <v>0</v>
      </c>
      <c r="P151" s="20">
        <v>12248</v>
      </c>
      <c r="Q151" s="20">
        <v>0</v>
      </c>
      <c r="R151" s="20">
        <v>171465</v>
      </c>
      <c r="S151" s="21">
        <f t="shared" si="75"/>
        <v>0.7</v>
      </c>
      <c r="T151" s="21">
        <f t="shared" si="76"/>
        <v>5.0002041232904672E-2</v>
      </c>
      <c r="U151" s="48" t="s">
        <v>180</v>
      </c>
    </row>
    <row r="152" spans="1:21" s="1" customFormat="1" x14ac:dyDescent="0.25">
      <c r="A152" s="73">
        <v>123</v>
      </c>
      <c r="B152" s="116"/>
      <c r="C152" s="18" t="s">
        <v>83</v>
      </c>
      <c r="D152" s="19">
        <f t="shared" si="81"/>
        <v>300000</v>
      </c>
      <c r="E152" s="20">
        <v>60000</v>
      </c>
      <c r="F152" s="20">
        <v>30000</v>
      </c>
      <c r="G152" s="20">
        <v>0</v>
      </c>
      <c r="H152" s="20">
        <v>210000</v>
      </c>
      <c r="I152" s="21">
        <f t="shared" si="73"/>
        <v>0.7</v>
      </c>
      <c r="J152" s="21">
        <f t="shared" si="74"/>
        <v>0.1</v>
      </c>
      <c r="K152" s="29">
        <v>85</v>
      </c>
      <c r="L152" s="19">
        <f t="shared" si="82"/>
        <v>300000</v>
      </c>
      <c r="M152" s="20">
        <v>60000</v>
      </c>
      <c r="N152" s="20">
        <v>30000</v>
      </c>
      <c r="O152" s="20">
        <v>0</v>
      </c>
      <c r="P152" s="20">
        <v>30000</v>
      </c>
      <c r="Q152" s="20">
        <v>0</v>
      </c>
      <c r="R152" s="20">
        <v>210000</v>
      </c>
      <c r="S152" s="21">
        <f t="shared" si="75"/>
        <v>0.7</v>
      </c>
      <c r="T152" s="21">
        <f t="shared" si="76"/>
        <v>0.1</v>
      </c>
      <c r="U152" s="48" t="s">
        <v>180</v>
      </c>
    </row>
    <row r="153" spans="1:21" s="1" customFormat="1" ht="37.5" x14ac:dyDescent="0.25">
      <c r="A153" s="96"/>
      <c r="B153" s="132" t="s">
        <v>152</v>
      </c>
      <c r="C153" s="132"/>
      <c r="D153" s="25">
        <f>D150+D151+D152</f>
        <v>874950</v>
      </c>
      <c r="E153" s="25">
        <f t="shared" ref="E153:H153" si="83">E150+E151+E152</f>
        <v>187237</v>
      </c>
      <c r="F153" s="25">
        <f t="shared" si="83"/>
        <v>75248</v>
      </c>
      <c r="G153" s="25">
        <f t="shared" si="83"/>
        <v>0</v>
      </c>
      <c r="H153" s="25">
        <f t="shared" si="83"/>
        <v>612465</v>
      </c>
      <c r="I153" s="21">
        <f t="shared" ref="I153" si="84">H153/D153</f>
        <v>0.7</v>
      </c>
      <c r="J153" s="21">
        <f t="shared" ref="J153" si="85">F153/D153</f>
        <v>8.6002628721641231E-2</v>
      </c>
      <c r="K153" s="92"/>
      <c r="L153" s="25">
        <f>L150+L151+L152</f>
        <v>874950</v>
      </c>
      <c r="M153" s="25">
        <f t="shared" ref="M153:R153" si="86">M150+M151+M152</f>
        <v>187237</v>
      </c>
      <c r="N153" s="25">
        <f t="shared" si="86"/>
        <v>75248</v>
      </c>
      <c r="O153" s="25"/>
      <c r="P153" s="25">
        <f t="shared" si="86"/>
        <v>75248</v>
      </c>
      <c r="Q153" s="25">
        <f t="shared" si="86"/>
        <v>0</v>
      </c>
      <c r="R153" s="25">
        <f t="shared" si="86"/>
        <v>612465</v>
      </c>
      <c r="S153" s="21">
        <f t="shared" si="75"/>
        <v>0.7</v>
      </c>
      <c r="T153" s="21">
        <f t="shared" si="76"/>
        <v>8.6002628721641231E-2</v>
      </c>
      <c r="U153" s="48" t="s">
        <v>203</v>
      </c>
    </row>
    <row r="154" spans="1:21" s="1" customFormat="1" ht="19.5" thickBot="1" x14ac:dyDescent="0.3">
      <c r="A154" s="97"/>
      <c r="B154" s="118" t="s">
        <v>165</v>
      </c>
      <c r="C154" s="118"/>
      <c r="D154" s="50">
        <f>SUM(D150:D152)</f>
        <v>874950</v>
      </c>
      <c r="E154" s="50">
        <f>SUM(E150:E152)</f>
        <v>187237</v>
      </c>
      <c r="F154" s="50">
        <f>SUM(F150:F152)</f>
        <v>75248</v>
      </c>
      <c r="G154" s="50">
        <f>SUM(G150:G152)</f>
        <v>0</v>
      </c>
      <c r="H154" s="50">
        <f>SUM(H150:H152)</f>
        <v>612465</v>
      </c>
      <c r="I154" s="51">
        <f t="shared" si="73"/>
        <v>0.7</v>
      </c>
      <c r="J154" s="51">
        <f t="shared" si="74"/>
        <v>8.6002628721641231E-2</v>
      </c>
      <c r="K154" s="93"/>
      <c r="L154" s="50"/>
      <c r="M154" s="50"/>
      <c r="N154" s="50"/>
      <c r="O154" s="50"/>
      <c r="P154" s="50"/>
      <c r="Q154" s="50"/>
      <c r="R154" s="50"/>
      <c r="S154" s="51"/>
      <c r="T154" s="51"/>
      <c r="U154" s="52" t="s">
        <v>191</v>
      </c>
    </row>
    <row r="155" spans="1:21" s="1" customFormat="1" ht="18.75" hidden="1" customHeight="1" x14ac:dyDescent="0.25">
      <c r="A155" s="75"/>
      <c r="B155" s="127" t="s">
        <v>166</v>
      </c>
      <c r="C155" s="127"/>
      <c r="D155" s="76">
        <f>D10+D20+D33+D40+D49+D60+D73+D85+D92+D110+D130+D149+D154</f>
        <v>34784547.57</v>
      </c>
      <c r="E155" s="76">
        <f>E10+E20+E33+E40+E49+E60+E73+E85+E92+E110+E130+E149+E154</f>
        <v>6291300.5499999998</v>
      </c>
      <c r="F155" s="76">
        <f>F10+F20+F33+F40+F49+F60+F73+F85+F92+F110+F130+F149+F154</f>
        <v>3560803</v>
      </c>
      <c r="G155" s="76">
        <f>G10+G20+G33+G40+G49+G60+G73+G85+G92+G110+G130+G149+G154</f>
        <v>803261.13</v>
      </c>
      <c r="H155" s="76">
        <f>H10+H20+H33+H40+H49+H60+H73+H85+H92+H110+H130+H149+H154</f>
        <v>24129182.890000001</v>
      </c>
      <c r="I155" s="77">
        <f t="shared" si="73"/>
        <v>0.69367534079443538</v>
      </c>
      <c r="J155" s="77">
        <f t="shared" si="74"/>
        <v>0.10236738002224359</v>
      </c>
      <c r="K155" s="75"/>
      <c r="L155" s="76">
        <f>L10+L20+L33+L40+L49+L60+L73+L85+L92+L110+L130+L149+L154</f>
        <v>0</v>
      </c>
      <c r="M155" s="76">
        <f>M10+M20+M33+M40+M49+M60+M73+M85+M92+M110+M130+M149+M154</f>
        <v>0</v>
      </c>
      <c r="N155" s="76"/>
      <c r="O155" s="76"/>
      <c r="P155" s="76">
        <f>P10+P20+P33+P40+P49+P60+P73+P85+P92+P110+P130+P149+P154</f>
        <v>0</v>
      </c>
      <c r="Q155" s="76">
        <f>Q10+Q20+Q33+Q40+Q49+Q60+Q73+Q85+Q92+Q110+Q130+Q149+Q154</f>
        <v>0</v>
      </c>
      <c r="R155" s="76">
        <f>R10+R20+R33+R40+R49+R60+R73+R85+R92+R110+R130+R149+R154</f>
        <v>0</v>
      </c>
      <c r="S155" s="77" t="e">
        <f t="shared" si="75"/>
        <v>#DIV/0!</v>
      </c>
      <c r="T155" s="77" t="e">
        <f t="shared" si="76"/>
        <v>#DIV/0!</v>
      </c>
      <c r="U155" s="78"/>
    </row>
    <row r="156" spans="1:21" s="6" customFormat="1" ht="19.5" thickBot="1" x14ac:dyDescent="0.35">
      <c r="A156" s="79">
        <f>A152</f>
        <v>123</v>
      </c>
      <c r="B156" s="131" t="s">
        <v>167</v>
      </c>
      <c r="C156" s="131"/>
      <c r="D156" s="80">
        <f>D153+D148+D129+D109+D91+D84+D72+D59+D48+D39+D32+D19+D9</f>
        <v>22835519.899999999</v>
      </c>
      <c r="E156" s="80">
        <f>E153+E148+E129+E109+E91+E84+E72+E59+E48+E39+E32+E19+E9</f>
        <v>3596842.58</v>
      </c>
      <c r="F156" s="80">
        <f>F153+F148+F129+F109+F91+F84+F72+F59+F48+F39+F32+F19+F9</f>
        <v>2576552.6700000004</v>
      </c>
      <c r="G156" s="80">
        <f>G153+G148+G129+G109+G91+G84+G72+G59+G48+G39+G32+G19+G9</f>
        <v>677261.13</v>
      </c>
      <c r="H156" s="80">
        <f>H153+H148+H129+H109+H91+H84+H72+H59+H48+H39+H32+H19+H9</f>
        <v>15984863.520000001</v>
      </c>
      <c r="I156" s="81">
        <f t="shared" ref="I156" si="87">H156/D156</f>
        <v>0.69999998204551506</v>
      </c>
      <c r="J156" s="81">
        <f t="shared" ref="J156" si="88">F156/D156</f>
        <v>0.11283091785442557</v>
      </c>
      <c r="K156" s="82">
        <f>K152</f>
        <v>85</v>
      </c>
      <c r="L156" s="80">
        <f t="shared" ref="L156:R156" si="89">L153+L148+L129+L109+L91+L84+L72+L59+L48+L39+L32+L19+L9</f>
        <v>22570503.82</v>
      </c>
      <c r="M156" s="80">
        <f t="shared" si="89"/>
        <v>3570615.68</v>
      </c>
      <c r="N156" s="80">
        <f t="shared" si="89"/>
        <v>2816645.6700000004</v>
      </c>
      <c r="O156" s="80">
        <f t="shared" si="89"/>
        <v>437261.13</v>
      </c>
      <c r="P156" s="80">
        <f t="shared" si="89"/>
        <v>2763274.73</v>
      </c>
      <c r="Q156" s="80">
        <f t="shared" si="89"/>
        <v>437261.13</v>
      </c>
      <c r="R156" s="80">
        <f t="shared" si="89"/>
        <v>15799352.280000001</v>
      </c>
      <c r="S156" s="81">
        <f t="shared" si="75"/>
        <v>0.69999998254358864</v>
      </c>
      <c r="T156" s="81">
        <f t="shared" si="76"/>
        <v>0.12242857988625971</v>
      </c>
      <c r="U156" s="83"/>
    </row>
    <row r="157" spans="1:21" s="6" customFormat="1" x14ac:dyDescent="0.3">
      <c r="B157" s="31" t="s">
        <v>168</v>
      </c>
      <c r="D157" s="32">
        <f>D156/D155</f>
        <v>0.65648460294175381</v>
      </c>
      <c r="E157" s="33" t="s">
        <v>169</v>
      </c>
      <c r="F157" s="26"/>
      <c r="G157" s="26"/>
      <c r="H157" s="26"/>
      <c r="I157" s="26"/>
      <c r="J157" s="26"/>
      <c r="L157" s="34"/>
      <c r="M157" s="33"/>
      <c r="N157" s="33"/>
      <c r="O157" s="33"/>
      <c r="P157" s="26"/>
      <c r="Q157" s="26"/>
      <c r="R157" s="26"/>
      <c r="S157" s="26"/>
      <c r="T157" s="26"/>
      <c r="U157" s="27"/>
    </row>
    <row r="158" spans="1:21" s="6" customFormat="1" ht="25.5" x14ac:dyDescent="0.35">
      <c r="B158" s="31"/>
      <c r="D158" s="32">
        <f>K152/A152</f>
        <v>0.69105691056910568</v>
      </c>
      <c r="E158" s="35" t="s">
        <v>170</v>
      </c>
      <c r="I158" s="26"/>
      <c r="J158" s="26"/>
      <c r="K158" s="16"/>
      <c r="L158" s="36"/>
      <c r="M158" s="35"/>
      <c r="N158" s="35"/>
      <c r="O158" s="35"/>
      <c r="P158" s="26"/>
      <c r="S158" s="26"/>
      <c r="T158" s="26"/>
      <c r="U158" s="27"/>
    </row>
    <row r="159" spans="1:21" s="6" customFormat="1" x14ac:dyDescent="0.3">
      <c r="B159" s="31" t="s">
        <v>171</v>
      </c>
      <c r="I159" s="26"/>
      <c r="J159" s="26"/>
      <c r="S159" s="26"/>
      <c r="T159" s="26"/>
      <c r="U159" s="27"/>
    </row>
    <row r="160" spans="1:21" x14ac:dyDescent="0.3">
      <c r="L160" s="17"/>
    </row>
  </sheetData>
  <mergeCells count="78">
    <mergeCell ref="U2:U5"/>
    <mergeCell ref="N4:O4"/>
    <mergeCell ref="B156:C156"/>
    <mergeCell ref="B19:C19"/>
    <mergeCell ref="B32:C32"/>
    <mergeCell ref="B39:C39"/>
    <mergeCell ref="B48:C48"/>
    <mergeCell ref="B59:C59"/>
    <mergeCell ref="B72:C72"/>
    <mergeCell ref="B84:C84"/>
    <mergeCell ref="B91:C91"/>
    <mergeCell ref="B109:C109"/>
    <mergeCell ref="B129:C129"/>
    <mergeCell ref="B148:C148"/>
    <mergeCell ref="B153:C153"/>
    <mergeCell ref="B150:B152"/>
    <mergeCell ref="B155:C155"/>
    <mergeCell ref="B50:B58"/>
    <mergeCell ref="B61:B71"/>
    <mergeCell ref="B74:B83"/>
    <mergeCell ref="B86:B90"/>
    <mergeCell ref="B93:B108"/>
    <mergeCell ref="B73:C73"/>
    <mergeCell ref="B60:C60"/>
    <mergeCell ref="B111:B128"/>
    <mergeCell ref="B149:C149"/>
    <mergeCell ref="B154:C154"/>
    <mergeCell ref="B92:C92"/>
    <mergeCell ref="B85:C85"/>
    <mergeCell ref="B110:C110"/>
    <mergeCell ref="B131:B147"/>
    <mergeCell ref="A1:K1"/>
    <mergeCell ref="L1:R1"/>
    <mergeCell ref="B41:B47"/>
    <mergeCell ref="B9:C9"/>
    <mergeCell ref="B40:C40"/>
    <mergeCell ref="D4:D5"/>
    <mergeCell ref="C4:C5"/>
    <mergeCell ref="B4:B5"/>
    <mergeCell ref="L4:L5"/>
    <mergeCell ref="M4:M5"/>
    <mergeCell ref="P4:Q4"/>
    <mergeCell ref="R4:R5"/>
    <mergeCell ref="D2:H2"/>
    <mergeCell ref="L2:R2"/>
    <mergeCell ref="B10:C10"/>
    <mergeCell ref="B33:C33"/>
    <mergeCell ref="K153:K154"/>
    <mergeCell ref="A153:A154"/>
    <mergeCell ref="U14:U15"/>
    <mergeCell ref="U34:U37"/>
    <mergeCell ref="I2:I5"/>
    <mergeCell ref="J2:J5"/>
    <mergeCell ref="K2:K5"/>
    <mergeCell ref="S2:S5"/>
    <mergeCell ref="T2:T5"/>
    <mergeCell ref="B130:C130"/>
    <mergeCell ref="B49:C49"/>
    <mergeCell ref="B20:C20"/>
    <mergeCell ref="B6:B8"/>
    <mergeCell ref="B11:B18"/>
    <mergeCell ref="B21:B31"/>
    <mergeCell ref="B34:B38"/>
    <mergeCell ref="A2:A5"/>
    <mergeCell ref="K148:K149"/>
    <mergeCell ref="K129:K130"/>
    <mergeCell ref="K109:K110"/>
    <mergeCell ref="K91:K92"/>
    <mergeCell ref="K72:K73"/>
    <mergeCell ref="K59:K60"/>
    <mergeCell ref="K48:K49"/>
    <mergeCell ref="K39:K40"/>
    <mergeCell ref="K32:K33"/>
    <mergeCell ref="K19:K20"/>
    <mergeCell ref="K9:K10"/>
    <mergeCell ref="F4:G4"/>
    <mergeCell ref="H4:H5"/>
    <mergeCell ref="E4:E5"/>
  </mergeCells>
  <pageMargins left="0.31496062992125984" right="0.39370078740157483" top="0.35433070866141736" bottom="0.35433070866141736" header="0" footer="0"/>
  <pageSetup paperSize="9" scale="63" fitToWidth="2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Suda-Adm</dc:creator>
  <cp:lastModifiedBy>Проворова</cp:lastModifiedBy>
  <cp:lastPrinted>2022-09-20T10:58:37Z</cp:lastPrinted>
  <dcterms:created xsi:type="dcterms:W3CDTF">2020-10-16T09:04:36Z</dcterms:created>
  <dcterms:modified xsi:type="dcterms:W3CDTF">2023-01-19T13:15:35Z</dcterms:modified>
</cp:coreProperties>
</file>