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480" yWindow="1128" windowWidth="11376" windowHeight="6948"/>
  </bookViews>
  <sheets>
    <sheet name="2021-2023" sheetId="6" r:id="rId1"/>
  </sheets>
  <definedNames>
    <definedName name="_xlnm.Print_Titles" localSheetId="0">'2021-2023'!$5:$8</definedName>
    <definedName name="_xlnm.Print_Area" localSheetId="0">'2021-2023'!$A$1:$D$174</definedName>
  </definedNames>
  <calcPr calcId="125725"/>
</workbook>
</file>

<file path=xl/calcChain.xml><?xml version="1.0" encoding="utf-8"?>
<calcChain xmlns="http://schemas.openxmlformats.org/spreadsheetml/2006/main">
  <c r="D116" i="6"/>
  <c r="C116"/>
  <c r="D171"/>
  <c r="C171"/>
  <c r="C168"/>
  <c r="D168"/>
  <c r="D86"/>
  <c r="D77"/>
  <c r="C59"/>
  <c r="D59"/>
  <c r="D51"/>
  <c r="D48"/>
  <c r="D47" s="1"/>
  <c r="C48"/>
  <c r="C47" s="1"/>
  <c r="D31"/>
  <c r="C31"/>
  <c r="C11"/>
  <c r="D11"/>
  <c r="C78"/>
  <c r="C77" s="1"/>
  <c r="D122"/>
  <c r="C122"/>
  <c r="C128"/>
  <c r="C141"/>
  <c r="C134"/>
  <c r="C133"/>
  <c r="C130"/>
  <c r="C129"/>
  <c r="C137"/>
  <c r="C131"/>
  <c r="C132"/>
  <c r="C138"/>
  <c r="C136"/>
  <c r="C140"/>
  <c r="C135"/>
  <c r="C143" l="1"/>
  <c r="C147"/>
  <c r="C150" l="1"/>
  <c r="D150"/>
  <c r="D142" l="1"/>
  <c r="C142"/>
  <c r="D102"/>
  <c r="C102"/>
  <c r="D107"/>
  <c r="D105"/>
  <c r="C105"/>
  <c r="D100"/>
  <c r="C100"/>
  <c r="D95"/>
  <c r="C95"/>
  <c r="C86"/>
  <c r="C108"/>
  <c r="C107" s="1"/>
  <c r="D43"/>
  <c r="C43"/>
  <c r="D45"/>
  <c r="C45"/>
  <c r="C33"/>
  <c r="D33"/>
  <c r="D85" l="1"/>
  <c r="C85"/>
  <c r="C126"/>
  <c r="C40"/>
  <c r="D40"/>
  <c r="D57"/>
  <c r="D50" s="1"/>
  <c r="C57"/>
  <c r="C51" l="1"/>
  <c r="C50" s="1"/>
  <c r="D73" l="1"/>
  <c r="C73"/>
  <c r="D63"/>
  <c r="C63"/>
  <c r="D126" l="1"/>
  <c r="C71" l="1"/>
  <c r="C26" l="1"/>
  <c r="D26" l="1"/>
  <c r="D71" l="1"/>
  <c r="C35"/>
  <c r="C25" s="1"/>
  <c r="C81"/>
  <c r="C76" l="1"/>
  <c r="C162" l="1"/>
  <c r="D162"/>
  <c r="D164"/>
  <c r="C164"/>
  <c r="D81"/>
  <c r="D62"/>
  <c r="D35"/>
  <c r="D25" s="1"/>
  <c r="D20"/>
  <c r="D19" s="1"/>
  <c r="D10"/>
  <c r="C62"/>
  <c r="C20"/>
  <c r="C19" s="1"/>
  <c r="C41"/>
  <c r="C10"/>
  <c r="C114"/>
  <c r="C113" s="1"/>
  <c r="C38"/>
  <c r="C121" l="1"/>
  <c r="D76"/>
  <c r="D70"/>
  <c r="C70"/>
  <c r="C9" s="1"/>
  <c r="D121"/>
  <c r="D120" s="1"/>
  <c r="D9" l="1"/>
  <c r="D119" s="1"/>
  <c r="C120"/>
  <c r="C173" s="1"/>
  <c r="D173"/>
  <c r="C119"/>
  <c r="D174" l="1"/>
  <c r="C174"/>
</calcChain>
</file>

<file path=xl/sharedStrings.xml><?xml version="1.0" encoding="utf-8"?>
<sst xmlns="http://schemas.openxmlformats.org/spreadsheetml/2006/main" count="321" uniqueCount="299">
  <si>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</si>
  <si>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</si>
  <si>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</si>
  <si>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</si>
  <si>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</si>
  <si>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</si>
  <si>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</si>
  <si>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</si>
  <si>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</si>
  <si>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</si>
  <si>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</si>
  <si>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</si>
  <si>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</si>
  <si>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</si>
  <si>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</si>
  <si>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</si>
  <si>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</si>
  <si>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</si>
  <si>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</si>
  <si>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</si>
  <si>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</si>
  <si>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</si>
  <si>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</si>
  <si>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</si>
  <si>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</si>
  <si>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</si>
  <si>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</si>
  <si>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</si>
  <si>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</si>
  <si>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</si>
  <si>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</si>
  <si>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</si>
  <si>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</si>
  <si>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</si>
  <si>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</si>
  <si>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</si>
  <si>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</si>
  <si>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</si>
  <si>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</si>
  <si>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</si>
  <si>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</si>
  <si>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</si>
  <si>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</si>
  <si>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</si>
  <si>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</si>
  <si>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</si>
  <si>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</si>
  <si>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</si>
  <si>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</si>
  <si>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</si>
  <si>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</si>
  <si>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</si>
  <si>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</si>
  <si>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2 02 04034 05 0001 151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</si>
  <si>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</si>
  <si>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Иные 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 в части укрепления материально-технической базы медицинских учреждений</t>
  </si>
  <si>
    <t>1 12 01010 01 0000 120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</si>
  <si>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</si>
  <si>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</si>
  <si>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</si>
  <si>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</si>
  <si>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</si>
  <si>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</si>
  <si>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</si>
  <si>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</si>
  <si>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</si>
  <si>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2 02 04034 05 0002 151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</si>
  <si>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</si>
  <si>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</si>
  <si>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</si>
  <si>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</si>
  <si>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</si>
  <si>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</si>
  <si>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</si>
  <si>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</si>
  <si>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</si>
  <si>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</si>
  <si>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2 02 04052 05 0000 151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</si>
  <si>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</si>
  <si>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2 02 04053 05 0000 151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</si>
  <si>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</si>
  <si>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</si>
  <si>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</si>
  <si>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</si>
  <si>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</si>
  <si>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</si>
  <si>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</si>
  <si>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2 02 04061 05 0000 151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</si>
  <si>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</si>
  <si>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Единый налог на вмененный доход для отдельных видов деятельности (за налоговые  периоды, истекшие до 1 января 2011 года)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</si>
  <si>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</si>
  <si>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</si>
  <si>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</si>
  <si>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</si>
  <si>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</si>
  <si>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2 02 04029 05 0000 151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</si>
  <si>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</si>
  <si>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</si>
  <si>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</si>
  <si>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</si>
  <si>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</si>
  <si>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</si>
  <si>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</si>
  <si>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</si>
  <si>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</si>
  <si>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</si>
  <si>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</si>
  <si>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</si>
  <si>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</si>
  <si>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</si>
  <si>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</si>
  <si>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</si>
  <si>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</si>
  <si>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</si>
  <si>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</si>
  <si>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</si>
  <si>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</si>
  <si>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</si>
  <si>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</si>
  <si>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</si>
  <si>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</si>
  <si>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</si>
  <si>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</si>
  <si>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</si>
  <si>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</si>
  <si>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</si>
  <si>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</si>
  <si>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</si>
  <si>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</si>
  <si>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</si>
  <si>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</si>
  <si>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</si>
  <si>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</si>
  <si>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</si>
  <si>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</si>
  <si>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</si>
  <si>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</si>
  <si>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</si>
  <si>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</si>
  <si>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</si>
  <si>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</si>
  <si>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</si>
  <si>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</si>
  <si>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</si>
  <si>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</si>
  <si>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</si>
  <si>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</si>
  <si>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</si>
  <si>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</si>
  <si>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</si>
  <si>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</si>
  <si>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</si>
  <si>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</si>
  <si>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</si>
  <si>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</si>
  <si>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</si>
  <si>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</si>
  <si>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</si>
  <si>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</si>
  <si>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</si>
  <si>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</si>
  <si>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</si>
  <si>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</si>
  <si>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</si>
  <si>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</si>
  <si>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</si>
  <si>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</si>
  <si>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</si>
  <si>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</si>
  <si>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</si>
  <si>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</si>
  <si>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</si>
  <si>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</si>
  <si>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</si>
  <si>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</si>
  <si>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</si>
  <si>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</si>
  <si>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</si>
  <si>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</si>
  <si>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</si>
  <si>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</si>
  <si>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</si>
  <si>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</si>
  <si>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</si>
  <si>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2 02 25243 05 0000 150</t>
  </si>
  <si>
    <t>1 13 02065 050000 130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</si>
  <si>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</si>
  <si>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</si>
  <si>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</si>
  <si>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1 16 02020  02 0000 140</t>
  </si>
  <si>
    <t>1 16 10123 01 0000 140</t>
  </si>
  <si>
    <t>2 02 36900 05 0000 150</t>
  </si>
  <si>
    <t>1 11 05300 00 0000 120</t>
  </si>
  <si>
    <t>Административные штрафы, установленные законами субъектов Российской Федерации об административных правонарушениях</t>
  </si>
  <si>
    <t>1 01 02080 01 0000 110</t>
  </si>
  <si>
    <t>1 16 01073 01 0000 140</t>
  </si>
  <si>
    <t>2 02 35303 05 0000 150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</si>
  <si>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</si>
  <si>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</si>
  <si>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</si>
  <si>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</si>
  <si>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</si>
  <si>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</si>
  <si>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</si>
  <si>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</si>
  <si>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</si>
  <si>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</si>
  <si>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</si>
  <si>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</si>
  <si>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</si>
  <si>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</si>
  <si>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</si>
  <si>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</si>
  <si>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</si>
  <si>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</si>
  <si>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</si>
  <si>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</si>
  <si>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</si>
  <si>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</si>
  <si>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</si>
  <si>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</si>
  <si>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</si>
  <si>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</si>
  <si>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</si>
  <si>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</si>
  <si>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</si>
  <si>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</si>
  <si>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</si>
  <si>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</si>
  <si>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</si>
  <si>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</si>
  <si>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</si>
  <si>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</si>
  <si>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</si>
  <si>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</si>
  <si>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 бюджетам  бюджетной системы Российской Федерации (межбюджетные субсидии)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</si>
  <si>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</si>
  <si>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</si>
  <si>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</si>
  <si>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</si>
  <si>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</si>
  <si>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</si>
  <si>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</si>
  <si>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</si>
  <si>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</si>
  <si>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</si>
  <si>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</si>
  <si>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</si>
  <si>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</si>
  <si>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</si>
  <si>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</si>
  <si>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</si>
  <si>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</si>
  <si>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</si>
  <si>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</si>
  <si>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</si>
  <si>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</si>
  <si>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</si>
  <si>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</si>
  <si>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</si>
  <si>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</si>
  <si>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</si>
  <si>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Единый налог на вмененный доход для отдельных видов деятельности</t>
  </si>
  <si>
    <t>1 09 00000 00 0000 000</t>
  </si>
  <si>
    <t>1 09 01000 00 0000 110</t>
  </si>
  <si>
    <t>1 09 01030 05 0000 110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</si>
  <si>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</si>
  <si>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Налог на прибыль организаций, зачислявшийся до 1 января 2005 года в местные бюджеты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</si>
  <si>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</si>
  <si>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</si>
  <si>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</si>
  <si>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</si>
  <si>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</si>
  <si>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</si>
  <si>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</si>
  <si>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</si>
  <si>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</si>
  <si>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</si>
  <si>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2 18 05010 05 0000 150</t>
  </si>
  <si>
    <t>2 18 60010 05 0000 150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</si>
  <si>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</si>
  <si>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</si>
  <si>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2 19 60010 05 0000 150</t>
  </si>
  <si>
    <t>1 17 01050 05 0000 180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</si>
  <si>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</si>
  <si>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</si>
  <si>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Невыясненные поступления, зачисляемые в бюджеты муниципальных районов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</si>
  <si>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</si>
  <si>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1 05 02010 02 0000 110</t>
  </si>
  <si>
    <t>1 05 02000 02 0000 110</t>
  </si>
  <si>
    <t>Задолженность и перерасчеты по отмененным налогам, сборам и иным обязательным платежам</t>
  </si>
  <si>
    <t>Возврат остатков субсидий, субвенций и иных межбюджетных трансфертов, имеющих целевое назначение, прошлых лет</t>
  </si>
  <si>
    <t>Доходы от оказания платных услуг и компенсации затрат государства</t>
  </si>
  <si>
    <t>2 19 00000 00 0000 000</t>
  </si>
  <si>
    <t>2 18 00000 00 0000 000</t>
  </si>
  <si>
    <t>Исполнение по доходам бюджета Череповецкого муниципального района за 1 полугодие 2023 года</t>
  </si>
  <si>
    <t>Исполнено за 1 полугодие 2023 года, тыс. руб.</t>
  </si>
  <si>
    <t>Утверждено на 2023 год, тыс. руб.</t>
  </si>
  <si>
    <t xml:space="preserve">УТВЕРЖДЕНО 
постановлением 
администрации района 
от 19.07.2023 № 317
(приложение 1)
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</si>
</sst>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0" fontId="1" fillId="0" borderId="2" xfId="0" applyFont="1" applyFill="1" applyBorder="1" applyAlignment="1">
      <alignment horizontal="left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77"/>
  <sheetViews>
    <sheetView tabSelected="1" view="pageBreakPreview" topLeftCell="A159" zoomScaleNormal="85" zoomScaleSheetLayoutView="100" workbookViewId="0">
      <selection activeCell="C8" sqref="C8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4" width="12.6640625" style="3" customWidth="1"/>
    <col min="5" max="65" width="9.109375" style="3" customWidth="1"/>
    <col min="66" max="16384" width="9.109375" style="2"/>
  </cols>
  <sheetData>
    <row r="1" spans="1:65" ht="1.5" customHeight="1">
      <c r="C1" s="52"/>
      <c r="D1" s="52"/>
    </row>
    <row r="2" spans="1:65" ht="106.5" customHeight="1">
      <c r="C2" s="52" t="s">
        <v>298</v>
      </c>
      <c r="D2" s="52"/>
    </row>
    <row r="3" spans="1:65" ht="58.5" customHeight="1">
      <c r="A3" s="53" t="s">
        <v>295</v>
      </c>
      <c r="B3" s="53"/>
      <c r="C3" s="53"/>
      <c r="D3" s="53"/>
    </row>
    <row r="4" spans="1:65" ht="10.5" customHeight="1" thickBot="1">
      <c r="B4" s="19"/>
    </row>
    <row r="5" spans="1:65" s="5" customFormat="1" ht="18" customHeight="1">
      <c r="A5" s="58" t="s">
        <v>13</v>
      </c>
      <c r="B5" s="61" t="s">
        <v>133</v>
      </c>
      <c r="C5" s="64" t="s">
        <v>297</v>
      </c>
      <c r="D5" s="64" t="s">
        <v>296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</row>
    <row r="6" spans="1:65" s="5" customFormat="1">
      <c r="A6" s="59"/>
      <c r="B6" s="62"/>
      <c r="C6" s="65"/>
      <c r="D6" s="67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</row>
    <row r="7" spans="1:65" s="5" customFormat="1" ht="55.5" customHeight="1">
      <c r="A7" s="60"/>
      <c r="B7" s="63"/>
      <c r="C7" s="66"/>
      <c r="D7" s="68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</row>
    <row r="8" spans="1:65" s="5" customFormat="1" ht="14.25" customHeight="1">
      <c r="A8" s="6">
        <v>1</v>
      </c>
      <c r="B8" s="7">
        <v>2</v>
      </c>
      <c r="C8" s="37">
        <v>3</v>
      </c>
      <c r="D8" s="39">
        <v>4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</row>
    <row r="9" spans="1:65" s="5" customFormat="1" ht="18.75" customHeight="1">
      <c r="A9" s="8" t="s">
        <v>17</v>
      </c>
      <c r="B9" s="20" t="s">
        <v>134</v>
      </c>
      <c r="C9" s="46">
        <f>C10+C19+C25+C40+C50+C62+C70+C76+C113+C85+C116</f>
        <v>570284.5</v>
      </c>
      <c r="D9" s="46">
        <f>D10+D19+D25+D40+D47+D50+D62+D70+D85+D76+D116</f>
        <v>296793.40000000002</v>
      </c>
      <c r="E9" s="4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</row>
    <row r="10" spans="1:65" s="5" customFormat="1" ht="15.75" customHeight="1">
      <c r="A10" s="9" t="s">
        <v>16</v>
      </c>
      <c r="B10" s="20" t="s">
        <v>4</v>
      </c>
      <c r="C10" s="46">
        <f>C11</f>
        <v>345966</v>
      </c>
      <c r="D10" s="46">
        <f>D11</f>
        <v>177386.99999999997</v>
      </c>
      <c r="E10" s="4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</row>
    <row r="11" spans="1:65" s="5" customFormat="1" ht="18.75" customHeight="1">
      <c r="A11" s="10" t="s">
        <v>18</v>
      </c>
      <c r="B11" s="21" t="s">
        <v>0</v>
      </c>
      <c r="C11" s="47">
        <f>SUM(C12:C18)</f>
        <v>345966</v>
      </c>
      <c r="D11" s="47">
        <f>SUM(D12:D18)</f>
        <v>177386.99999999997</v>
      </c>
      <c r="E11" s="4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</row>
    <row r="12" spans="1:65" s="28" customFormat="1" ht="93.6">
      <c r="A12" s="15" t="s">
        <v>38</v>
      </c>
      <c r="B12" s="25" t="s">
        <v>253</v>
      </c>
      <c r="C12" s="38">
        <v>325701</v>
      </c>
      <c r="D12" s="38">
        <v>167660.29999999999</v>
      </c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</row>
    <row r="13" spans="1:65" s="28" customFormat="1" ht="109.2">
      <c r="A13" s="15" t="s">
        <v>65</v>
      </c>
      <c r="B13" s="25" t="s">
        <v>97</v>
      </c>
      <c r="C13" s="38">
        <v>2697</v>
      </c>
      <c r="D13" s="38">
        <v>876.4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</row>
    <row r="14" spans="1:65" s="28" customFormat="1" ht="46.8">
      <c r="A14" s="15" t="s">
        <v>39</v>
      </c>
      <c r="B14" s="25" t="s">
        <v>94</v>
      </c>
      <c r="C14" s="38">
        <v>8767</v>
      </c>
      <c r="D14" s="38">
        <v>873.5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</row>
    <row r="15" spans="1:65" s="28" customFormat="1" ht="78">
      <c r="A15" s="15" t="s">
        <v>40</v>
      </c>
      <c r="B15" s="25" t="s">
        <v>98</v>
      </c>
      <c r="C15" s="38">
        <v>2029</v>
      </c>
      <c r="D15" s="38">
        <v>800.9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</row>
    <row r="16" spans="1:65" s="28" customFormat="1" ht="109.2">
      <c r="A16" s="15" t="s">
        <v>194</v>
      </c>
      <c r="B16" s="25" t="s">
        <v>254</v>
      </c>
      <c r="C16" s="38">
        <v>6772</v>
      </c>
      <c r="D16" s="38">
        <v>449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</row>
    <row r="17" spans="1:65" s="28" customFormat="1" ht="46.8">
      <c r="A17" s="15" t="s">
        <v>258</v>
      </c>
      <c r="B17" s="25" t="s">
        <v>260</v>
      </c>
      <c r="C17" s="38">
        <v>0</v>
      </c>
      <c r="D17" s="38">
        <v>2541.8000000000002</v>
      </c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</row>
    <row r="18" spans="1:65" s="28" customFormat="1" ht="46.8">
      <c r="A18" s="15" t="s">
        <v>259</v>
      </c>
      <c r="B18" s="25" t="s">
        <v>261</v>
      </c>
      <c r="C18" s="38">
        <v>0</v>
      </c>
      <c r="D18" s="38">
        <v>4185.1000000000004</v>
      </c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</row>
    <row r="19" spans="1:65" s="18" customFormat="1" ht="31.2">
      <c r="A19" s="29" t="s">
        <v>81</v>
      </c>
      <c r="B19" s="23" t="s">
        <v>82</v>
      </c>
      <c r="C19" s="46">
        <f>C20</f>
        <v>51154</v>
      </c>
      <c r="D19" s="46">
        <f>D20</f>
        <v>26378.5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</row>
    <row r="20" spans="1:65" s="18" customFormat="1" ht="31.2">
      <c r="A20" s="30" t="s">
        <v>83</v>
      </c>
      <c r="B20" s="21" t="s">
        <v>84</v>
      </c>
      <c r="C20" s="47">
        <f>C21+C22+C23+C24</f>
        <v>51154</v>
      </c>
      <c r="D20" s="47">
        <f>D21+D22+D23+D24</f>
        <v>26378.5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</row>
    <row r="21" spans="1:65" s="28" customFormat="1" ht="98.25" customHeight="1">
      <c r="A21" s="15" t="s">
        <v>174</v>
      </c>
      <c r="B21" s="25" t="s">
        <v>197</v>
      </c>
      <c r="C21" s="48">
        <v>25014</v>
      </c>
      <c r="D21" s="48">
        <v>13598.3</v>
      </c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</row>
    <row r="22" spans="1:65" s="28" customFormat="1" ht="109.5" customHeight="1">
      <c r="A22" s="15" t="s">
        <v>159</v>
      </c>
      <c r="B22" s="25" t="s">
        <v>198</v>
      </c>
      <c r="C22" s="48">
        <v>153</v>
      </c>
      <c r="D22" s="48">
        <v>70.7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</row>
    <row r="23" spans="1:65" s="28" customFormat="1" ht="101.25" customHeight="1">
      <c r="A23" s="15" t="s">
        <v>160</v>
      </c>
      <c r="B23" s="25" t="s">
        <v>287</v>
      </c>
      <c r="C23" s="48">
        <v>28800</v>
      </c>
      <c r="D23" s="48">
        <v>14406.2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</row>
    <row r="24" spans="1:65" s="28" customFormat="1" ht="98.25" customHeight="1">
      <c r="A24" s="15" t="s">
        <v>161</v>
      </c>
      <c r="B24" s="25" t="s">
        <v>199</v>
      </c>
      <c r="C24" s="48">
        <v>-2813</v>
      </c>
      <c r="D24" s="48">
        <v>-1696.7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</row>
    <row r="25" spans="1:65" s="18" customFormat="1" ht="17.25" customHeight="1">
      <c r="A25" s="16" t="s">
        <v>19</v>
      </c>
      <c r="B25" s="23" t="s">
        <v>1</v>
      </c>
      <c r="C25" s="46">
        <f>C26+C33+C35</f>
        <v>59487</v>
      </c>
      <c r="D25" s="46">
        <f>D26+D33+D35+D31</f>
        <v>34340.9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</row>
    <row r="26" spans="1:65" s="18" customFormat="1" ht="31.2">
      <c r="A26" s="30" t="s">
        <v>99</v>
      </c>
      <c r="B26" s="31" t="s">
        <v>100</v>
      </c>
      <c r="C26" s="47">
        <f>C27+C28+C29</f>
        <v>55962</v>
      </c>
      <c r="D26" s="47">
        <f>D27+D28+D29</f>
        <v>33477.199999999997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</row>
    <row r="27" spans="1:65" s="28" customFormat="1" ht="31.2">
      <c r="A27" s="15" t="s">
        <v>116</v>
      </c>
      <c r="B27" s="25" t="s">
        <v>101</v>
      </c>
      <c r="C27" s="48">
        <v>38083</v>
      </c>
      <c r="D27" s="48">
        <v>20168.3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</row>
    <row r="28" spans="1:65" s="28" customFormat="1" ht="62.4">
      <c r="A28" s="15" t="s">
        <v>117</v>
      </c>
      <c r="B28" s="25" t="s">
        <v>200</v>
      </c>
      <c r="C28" s="48">
        <v>17879</v>
      </c>
      <c r="D28" s="48">
        <v>13308.9</v>
      </c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</row>
    <row r="29" spans="1:65" s="28" customFormat="1" ht="30.75" hidden="1" customHeight="1">
      <c r="A29" s="15" t="s">
        <v>102</v>
      </c>
      <c r="B29" s="25" t="s">
        <v>103</v>
      </c>
      <c r="C29" s="48"/>
      <c r="D29" s="4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</row>
    <row r="30" spans="1:65" s="28" customFormat="1" ht="32.25" hidden="1" customHeight="1">
      <c r="A30" s="15" t="s">
        <v>49</v>
      </c>
      <c r="B30" s="25" t="s">
        <v>89</v>
      </c>
      <c r="C30" s="48"/>
      <c r="D30" s="4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</row>
    <row r="31" spans="1:65" s="28" customFormat="1" ht="32.25" customHeight="1">
      <c r="A31" s="30" t="s">
        <v>289</v>
      </c>
      <c r="B31" s="47" t="s">
        <v>262</v>
      </c>
      <c r="C31" s="47">
        <f>C32</f>
        <v>0</v>
      </c>
      <c r="D31" s="47">
        <f>D32</f>
        <v>-196.7</v>
      </c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</row>
    <row r="32" spans="1:65" s="28" customFormat="1" ht="32.25" customHeight="1">
      <c r="A32" s="15" t="s">
        <v>288</v>
      </c>
      <c r="B32" s="25" t="s">
        <v>262</v>
      </c>
      <c r="C32" s="48">
        <v>0</v>
      </c>
      <c r="D32" s="48">
        <v>-196.7</v>
      </c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</row>
    <row r="33" spans="1:65" s="28" customFormat="1">
      <c r="A33" s="30" t="s">
        <v>20</v>
      </c>
      <c r="B33" s="31" t="s">
        <v>3</v>
      </c>
      <c r="C33" s="47">
        <f>C34</f>
        <v>555</v>
      </c>
      <c r="D33" s="47">
        <f>D34</f>
        <v>232</v>
      </c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</row>
    <row r="34" spans="1:65" s="28" customFormat="1">
      <c r="A34" s="15" t="s">
        <v>50</v>
      </c>
      <c r="B34" s="25" t="s">
        <v>3</v>
      </c>
      <c r="C34" s="48">
        <v>555</v>
      </c>
      <c r="D34" s="48">
        <v>232</v>
      </c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</row>
    <row r="35" spans="1:65" s="28" customFormat="1" ht="31.2">
      <c r="A35" s="30" t="s">
        <v>74</v>
      </c>
      <c r="B35" s="31" t="s">
        <v>75</v>
      </c>
      <c r="C35" s="47">
        <f>C36</f>
        <v>2970</v>
      </c>
      <c r="D35" s="47">
        <f>D36</f>
        <v>828.4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</row>
    <row r="36" spans="1:65" s="28" customFormat="1" ht="31.2">
      <c r="A36" s="15" t="s">
        <v>76</v>
      </c>
      <c r="B36" s="25" t="s">
        <v>175</v>
      </c>
      <c r="C36" s="48">
        <v>2970</v>
      </c>
      <c r="D36" s="48">
        <v>828.4</v>
      </c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</row>
    <row r="37" spans="1:65" s="28" customFormat="1" ht="32.25" hidden="1" customHeight="1">
      <c r="A37" s="15" t="s">
        <v>51</v>
      </c>
      <c r="B37" s="25" t="s">
        <v>52</v>
      </c>
      <c r="C37" s="48"/>
      <c r="D37" s="4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</row>
    <row r="38" spans="1:65" s="18" customFormat="1" ht="21.75" hidden="1" customHeight="1">
      <c r="A38" s="30" t="s">
        <v>21</v>
      </c>
      <c r="B38" s="31" t="s">
        <v>12</v>
      </c>
      <c r="C38" s="47">
        <f>C39</f>
        <v>0</v>
      </c>
      <c r="D38" s="4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</row>
    <row r="39" spans="1:65" s="28" customFormat="1" ht="15" hidden="1" customHeight="1">
      <c r="A39" s="15" t="s">
        <v>22</v>
      </c>
      <c r="B39" s="25" t="s">
        <v>14</v>
      </c>
      <c r="C39" s="48"/>
      <c r="D39" s="4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</row>
    <row r="40" spans="1:65" s="18" customFormat="1" ht="15" customHeight="1">
      <c r="A40" s="16" t="s">
        <v>41</v>
      </c>
      <c r="B40" s="23" t="s">
        <v>42</v>
      </c>
      <c r="C40" s="46">
        <f>C43+C45</f>
        <v>340</v>
      </c>
      <c r="D40" s="46">
        <f t="shared" ref="D40" si="0">D43+D45</f>
        <v>331.3</v>
      </c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</row>
    <row r="41" spans="1:65" s="18" customFormat="1" ht="31.2" hidden="1">
      <c r="A41" s="30" t="s">
        <v>104</v>
      </c>
      <c r="B41" s="31" t="s">
        <v>105</v>
      </c>
      <c r="C41" s="47">
        <f>C42</f>
        <v>0</v>
      </c>
      <c r="D41" s="4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</row>
    <row r="42" spans="1:65" s="28" customFormat="1" ht="46.8" hidden="1">
      <c r="A42" s="15" t="s">
        <v>106</v>
      </c>
      <c r="B42" s="25" t="s">
        <v>107</v>
      </c>
      <c r="C42" s="48"/>
      <c r="D42" s="48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</row>
    <row r="43" spans="1:65" s="28" customFormat="1" ht="31.2">
      <c r="A43" s="30" t="s">
        <v>104</v>
      </c>
      <c r="B43" s="31" t="s">
        <v>105</v>
      </c>
      <c r="C43" s="47">
        <f>C44</f>
        <v>310</v>
      </c>
      <c r="D43" s="47">
        <f t="shared" ref="D43" si="1">D44</f>
        <v>326.3</v>
      </c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</row>
    <row r="44" spans="1:65" s="28" customFormat="1" ht="46.8">
      <c r="A44" s="15" t="s">
        <v>106</v>
      </c>
      <c r="B44" s="25" t="s">
        <v>107</v>
      </c>
      <c r="C44" s="48">
        <v>310</v>
      </c>
      <c r="D44" s="48">
        <v>326.3</v>
      </c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</row>
    <row r="45" spans="1:65" s="18" customFormat="1" ht="31.2">
      <c r="A45" s="30" t="s">
        <v>43</v>
      </c>
      <c r="B45" s="31" t="s">
        <v>44</v>
      </c>
      <c r="C45" s="47">
        <f>C46</f>
        <v>30</v>
      </c>
      <c r="D45" s="47">
        <f t="shared" ref="D45" si="2">D46</f>
        <v>5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</row>
    <row r="46" spans="1:65" s="28" customFormat="1" ht="31.2">
      <c r="A46" s="15" t="s">
        <v>70</v>
      </c>
      <c r="B46" s="25" t="s">
        <v>71</v>
      </c>
      <c r="C46" s="48">
        <v>30</v>
      </c>
      <c r="D46" s="48">
        <v>5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</row>
    <row r="47" spans="1:65" s="28" customFormat="1" ht="31.2">
      <c r="A47" s="16" t="s">
        <v>263</v>
      </c>
      <c r="B47" s="51" t="s">
        <v>290</v>
      </c>
      <c r="C47" s="46">
        <f>C48</f>
        <v>0</v>
      </c>
      <c r="D47" s="46">
        <f>D48</f>
        <v>-16.3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</row>
    <row r="48" spans="1:65" s="28" customFormat="1" ht="31.2">
      <c r="A48" s="31" t="s">
        <v>264</v>
      </c>
      <c r="B48" s="31" t="s">
        <v>267</v>
      </c>
      <c r="C48" s="47">
        <f>C49</f>
        <v>0</v>
      </c>
      <c r="D48" s="47">
        <f>D49</f>
        <v>-16.3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</row>
    <row r="49" spans="1:65" s="28" customFormat="1" ht="46.8">
      <c r="A49" s="15" t="s">
        <v>265</v>
      </c>
      <c r="B49" s="25" t="s">
        <v>266</v>
      </c>
      <c r="C49" s="48">
        <v>0</v>
      </c>
      <c r="D49" s="48">
        <v>-16.3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</row>
    <row r="50" spans="1:65" s="18" customFormat="1" ht="31.2">
      <c r="A50" s="16" t="s">
        <v>23</v>
      </c>
      <c r="B50" s="23" t="s">
        <v>5</v>
      </c>
      <c r="C50" s="46">
        <f>C51+C59+C57</f>
        <v>32879</v>
      </c>
      <c r="D50" s="46">
        <f>D51+D59+D57</f>
        <v>18453.5</v>
      </c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</row>
    <row r="51" spans="1:65" s="18" customFormat="1" ht="78">
      <c r="A51" s="30" t="s">
        <v>24</v>
      </c>
      <c r="B51" s="31" t="s">
        <v>176</v>
      </c>
      <c r="C51" s="47">
        <f>C52+C53+C54+C56</f>
        <v>30897</v>
      </c>
      <c r="D51" s="47">
        <f>SUM(D52:D56)</f>
        <v>16149.099999999999</v>
      </c>
      <c r="E51" s="17"/>
      <c r="F51" s="32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</row>
    <row r="52" spans="1:65" s="28" customFormat="1" ht="78.599999999999994" customHeight="1">
      <c r="A52" s="15" t="s">
        <v>128</v>
      </c>
      <c r="B52" s="25" t="s">
        <v>129</v>
      </c>
      <c r="C52" s="48">
        <v>29317</v>
      </c>
      <c r="D52" s="48">
        <v>15118.9</v>
      </c>
      <c r="E52" s="45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M52" s="27"/>
    </row>
    <row r="53" spans="1:65" s="28" customFormat="1" ht="60.6" customHeight="1">
      <c r="A53" s="15" t="s">
        <v>90</v>
      </c>
      <c r="B53" s="25" t="s">
        <v>112</v>
      </c>
      <c r="C53" s="48">
        <v>517</v>
      </c>
      <c r="D53" s="48">
        <v>128.9</v>
      </c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</row>
    <row r="54" spans="1:65" s="28" customFormat="1" ht="48.75" hidden="1" customHeight="1">
      <c r="A54" s="15" t="s">
        <v>92</v>
      </c>
      <c r="B54" s="25" t="s">
        <v>45</v>
      </c>
      <c r="C54" s="48"/>
      <c r="D54" s="48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</row>
    <row r="55" spans="1:65" s="28" customFormat="1" ht="64.5" customHeight="1">
      <c r="A55" s="15" t="s">
        <v>92</v>
      </c>
      <c r="B55" s="25" t="s">
        <v>45</v>
      </c>
      <c r="C55" s="48">
        <v>0</v>
      </c>
      <c r="D55" s="48">
        <v>215</v>
      </c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</row>
    <row r="56" spans="1:65" s="28" customFormat="1" ht="31.2">
      <c r="A56" s="15" t="s">
        <v>93</v>
      </c>
      <c r="B56" s="25" t="s">
        <v>113</v>
      </c>
      <c r="C56" s="48">
        <v>1063</v>
      </c>
      <c r="D56" s="48">
        <v>686.3</v>
      </c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27"/>
    </row>
    <row r="57" spans="1:65" s="28" customFormat="1" ht="46.8">
      <c r="A57" s="30" t="s">
        <v>192</v>
      </c>
      <c r="B57" s="31" t="s">
        <v>201</v>
      </c>
      <c r="C57" s="47">
        <f>C58</f>
        <v>6</v>
      </c>
      <c r="D57" s="47">
        <f t="shared" ref="D57" si="3">D58</f>
        <v>-1</v>
      </c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</row>
    <row r="58" spans="1:65" s="28" customFormat="1" ht="124.8">
      <c r="A58" s="15" t="s">
        <v>144</v>
      </c>
      <c r="B58" s="25" t="s">
        <v>145</v>
      </c>
      <c r="C58" s="48">
        <v>6</v>
      </c>
      <c r="D58" s="48">
        <v>-1</v>
      </c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</row>
    <row r="59" spans="1:65" s="18" customFormat="1" ht="78">
      <c r="A59" s="30" t="s">
        <v>121</v>
      </c>
      <c r="B59" s="31" t="s">
        <v>120</v>
      </c>
      <c r="C59" s="47">
        <f>SUM(C60:C61)</f>
        <v>1976</v>
      </c>
      <c r="D59" s="47">
        <f>SUM(D60:D61)</f>
        <v>2305.4</v>
      </c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</row>
    <row r="60" spans="1:65" s="28" customFormat="1" ht="78">
      <c r="A60" s="15" t="s">
        <v>118</v>
      </c>
      <c r="B60" s="25" t="s">
        <v>119</v>
      </c>
      <c r="C60" s="48">
        <v>1976</v>
      </c>
      <c r="D60" s="48">
        <v>1307.2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</row>
    <row r="61" spans="1:65" s="28" customFormat="1" ht="93.6" customHeight="1">
      <c r="A61" s="15" t="s">
        <v>268</v>
      </c>
      <c r="B61" s="25" t="s">
        <v>269</v>
      </c>
      <c r="C61" s="48">
        <v>0</v>
      </c>
      <c r="D61" s="48">
        <v>998.2</v>
      </c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</row>
    <row r="62" spans="1:65" s="18" customFormat="1" ht="18.75" customHeight="1">
      <c r="A62" s="16" t="s">
        <v>62</v>
      </c>
      <c r="B62" s="23" t="s">
        <v>6</v>
      </c>
      <c r="C62" s="46">
        <f>SUM(C63)</f>
        <v>23972</v>
      </c>
      <c r="D62" s="46">
        <f>SUM(D63)</f>
        <v>17428.399999999998</v>
      </c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</row>
    <row r="63" spans="1:65" s="18" customFormat="1" ht="21" customHeight="1">
      <c r="A63" s="30" t="s">
        <v>25</v>
      </c>
      <c r="B63" s="31" t="s">
        <v>2</v>
      </c>
      <c r="C63" s="47">
        <f>C64+C67+C68+C69</f>
        <v>23972</v>
      </c>
      <c r="D63" s="47">
        <f>D64+D67+D68+D69</f>
        <v>17428.399999999998</v>
      </c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</row>
    <row r="64" spans="1:65" s="28" customFormat="1" ht="31.2">
      <c r="A64" s="15" t="s">
        <v>56</v>
      </c>
      <c r="B64" s="25" t="s">
        <v>202</v>
      </c>
      <c r="C64" s="48">
        <v>96</v>
      </c>
      <c r="D64" s="48">
        <v>579.70000000000005</v>
      </c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</row>
    <row r="65" spans="1:65" s="28" customFormat="1" ht="30.75" hidden="1" customHeight="1">
      <c r="A65" s="15" t="s">
        <v>122</v>
      </c>
      <c r="B65" s="25" t="s">
        <v>123</v>
      </c>
      <c r="C65" s="48"/>
      <c r="D65" s="48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</row>
    <row r="66" spans="1:65" s="28" customFormat="1" hidden="1">
      <c r="A66" s="15" t="s">
        <v>72</v>
      </c>
      <c r="B66" s="25" t="s">
        <v>73</v>
      </c>
      <c r="C66" s="48"/>
      <c r="D66" s="48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</row>
    <row r="67" spans="1:65" s="28" customFormat="1">
      <c r="A67" s="15" t="s">
        <v>72</v>
      </c>
      <c r="B67" s="25" t="s">
        <v>181</v>
      </c>
      <c r="C67" s="48">
        <v>168</v>
      </c>
      <c r="D67" s="48">
        <v>53.9</v>
      </c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</row>
    <row r="68" spans="1:65" s="28" customFormat="1">
      <c r="A68" s="15" t="s">
        <v>137</v>
      </c>
      <c r="B68" s="25" t="s">
        <v>138</v>
      </c>
      <c r="C68" s="48">
        <v>23636</v>
      </c>
      <c r="D68" s="48">
        <v>16681.3</v>
      </c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</row>
    <row r="69" spans="1:65" s="28" customFormat="1">
      <c r="A69" s="15" t="s">
        <v>168</v>
      </c>
      <c r="B69" s="25" t="s">
        <v>169</v>
      </c>
      <c r="C69" s="48">
        <v>72</v>
      </c>
      <c r="D69" s="48">
        <v>113.5</v>
      </c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</row>
    <row r="70" spans="1:65" s="33" customFormat="1" ht="31.2">
      <c r="A70" s="16" t="s">
        <v>26</v>
      </c>
      <c r="B70" s="23" t="s">
        <v>292</v>
      </c>
      <c r="C70" s="46">
        <f>C71+C73</f>
        <v>4941</v>
      </c>
      <c r="D70" s="46">
        <f>D71+D73</f>
        <v>2609.7999999999997</v>
      </c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</row>
    <row r="71" spans="1:65" s="18" customFormat="1">
      <c r="A71" s="30" t="s">
        <v>108</v>
      </c>
      <c r="B71" s="31" t="s">
        <v>109</v>
      </c>
      <c r="C71" s="47">
        <f>C72</f>
        <v>4254</v>
      </c>
      <c r="D71" s="47">
        <f>D72</f>
        <v>2295.6999999999998</v>
      </c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</row>
    <row r="72" spans="1:65" s="28" customFormat="1" ht="31.2">
      <c r="A72" s="15" t="s">
        <v>110</v>
      </c>
      <c r="B72" s="25" t="s">
        <v>111</v>
      </c>
      <c r="C72" s="48">
        <v>4254</v>
      </c>
      <c r="D72" s="48">
        <v>2295.6999999999998</v>
      </c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</row>
    <row r="73" spans="1:65" s="18" customFormat="1" ht="21" customHeight="1">
      <c r="A73" s="30" t="s">
        <v>59</v>
      </c>
      <c r="B73" s="31" t="s">
        <v>60</v>
      </c>
      <c r="C73" s="47">
        <f>C75+C74</f>
        <v>687</v>
      </c>
      <c r="D73" s="47">
        <f>D75+D74</f>
        <v>314.10000000000002</v>
      </c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</row>
    <row r="74" spans="1:65" s="18" customFormat="1" ht="37.5" customHeight="1">
      <c r="A74" s="15" t="s">
        <v>185</v>
      </c>
      <c r="B74" s="25" t="s">
        <v>186</v>
      </c>
      <c r="C74" s="48">
        <v>420</v>
      </c>
      <c r="D74" s="48">
        <v>186.5</v>
      </c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</row>
    <row r="75" spans="1:65" s="28" customFormat="1" ht="31.2">
      <c r="A75" s="15" t="s">
        <v>57</v>
      </c>
      <c r="B75" s="25" t="s">
        <v>58</v>
      </c>
      <c r="C75" s="48">
        <v>267</v>
      </c>
      <c r="D75" s="48">
        <v>127.6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  <c r="BL75" s="27"/>
      <c r="BM75" s="27"/>
    </row>
    <row r="76" spans="1:65" s="33" customFormat="1" ht="21" customHeight="1">
      <c r="A76" s="16" t="s">
        <v>27</v>
      </c>
      <c r="B76" s="23" t="s">
        <v>15</v>
      </c>
      <c r="C76" s="46">
        <f>C77+C81</f>
        <v>50002.5</v>
      </c>
      <c r="D76" s="46">
        <f>D77+D81</f>
        <v>16098.400000000001</v>
      </c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</row>
    <row r="77" spans="1:65" s="18" customFormat="1" ht="78">
      <c r="A77" s="30" t="s">
        <v>63</v>
      </c>
      <c r="B77" s="31" t="s">
        <v>203</v>
      </c>
      <c r="C77" s="47">
        <f>C78+C79+C80</f>
        <v>44227.5</v>
      </c>
      <c r="D77" s="47">
        <f>D78+D79+D80</f>
        <v>6512.8</v>
      </c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</row>
    <row r="78" spans="1:65" s="35" customFormat="1" ht="81" customHeight="1">
      <c r="A78" s="15" t="s">
        <v>61</v>
      </c>
      <c r="B78" s="25" t="s">
        <v>46</v>
      </c>
      <c r="C78" s="48">
        <f>2500+41727.5</f>
        <v>44227.5</v>
      </c>
      <c r="D78" s="48">
        <v>6487.5</v>
      </c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</row>
    <row r="79" spans="1:65" s="35" customFormat="1" ht="28.5" hidden="1" customHeight="1">
      <c r="A79" s="15" t="s">
        <v>85</v>
      </c>
      <c r="B79" s="25" t="s">
        <v>86</v>
      </c>
      <c r="C79" s="48"/>
      <c r="D79" s="48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</row>
    <row r="80" spans="1:65" s="35" customFormat="1" ht="79.2" customHeight="1">
      <c r="A80" s="15" t="s">
        <v>85</v>
      </c>
      <c r="B80" s="25" t="s">
        <v>86</v>
      </c>
      <c r="C80" s="48">
        <v>0</v>
      </c>
      <c r="D80" s="48">
        <v>25.3</v>
      </c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</row>
    <row r="81" spans="1:65" s="33" customFormat="1" ht="31.2">
      <c r="A81" s="30" t="s">
        <v>34</v>
      </c>
      <c r="B81" s="31" t="s">
        <v>204</v>
      </c>
      <c r="C81" s="47">
        <f>C82+C83+C84</f>
        <v>5775</v>
      </c>
      <c r="D81" s="47">
        <f>D82+D83+D84</f>
        <v>9585.6</v>
      </c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  <c r="BI81" s="32"/>
      <c r="BJ81" s="32"/>
      <c r="BK81" s="32"/>
      <c r="BL81" s="32"/>
      <c r="BM81" s="32"/>
    </row>
    <row r="82" spans="1:65" s="28" customFormat="1" ht="62.4">
      <c r="A82" s="15" t="s">
        <v>130</v>
      </c>
      <c r="B82" s="25" t="s">
        <v>131</v>
      </c>
      <c r="C82" s="48">
        <v>5125</v>
      </c>
      <c r="D82" s="48">
        <v>5133.1000000000004</v>
      </c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  <c r="BM82" s="27"/>
    </row>
    <row r="83" spans="1:65" s="28" customFormat="1" ht="54" customHeight="1">
      <c r="A83" s="15" t="s">
        <v>37</v>
      </c>
      <c r="B83" s="25" t="s">
        <v>54</v>
      </c>
      <c r="C83" s="48">
        <v>200</v>
      </c>
      <c r="D83" s="48">
        <v>3845</v>
      </c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  <c r="BM83" s="27"/>
    </row>
    <row r="84" spans="1:65" s="28" customFormat="1" ht="93.6">
      <c r="A84" s="15" t="s">
        <v>135</v>
      </c>
      <c r="B84" s="25" t="s">
        <v>136</v>
      </c>
      <c r="C84" s="48">
        <v>450</v>
      </c>
      <c r="D84" s="48">
        <v>607.5</v>
      </c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</row>
    <row r="85" spans="1:65" s="28" customFormat="1" ht="18" customHeight="1">
      <c r="A85" s="16" t="s">
        <v>36</v>
      </c>
      <c r="B85" s="23" t="s">
        <v>35</v>
      </c>
      <c r="C85" s="46">
        <f>C86+C95+C100+C105+C102+C107</f>
        <v>1543</v>
      </c>
      <c r="D85" s="46">
        <f>D86+D95+D100+D105+D102+D107</f>
        <v>3166.4</v>
      </c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  <c r="BM85" s="27"/>
    </row>
    <row r="86" spans="1:65" s="28" customFormat="1" ht="32.4" customHeight="1">
      <c r="A86" s="30" t="s">
        <v>206</v>
      </c>
      <c r="B86" s="31" t="s">
        <v>207</v>
      </c>
      <c r="C86" s="47">
        <f>C87+C88+C89+C90</f>
        <v>347</v>
      </c>
      <c r="D86" s="47">
        <f>SUM(D87:D94)</f>
        <v>199.2</v>
      </c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  <c r="BM86" s="27"/>
    </row>
    <row r="87" spans="1:65" s="28" customFormat="1" ht="78.599999999999994" customHeight="1">
      <c r="A87" s="15" t="s">
        <v>187</v>
      </c>
      <c r="B87" s="25" t="s">
        <v>208</v>
      </c>
      <c r="C87" s="48">
        <v>50</v>
      </c>
      <c r="D87" s="48">
        <v>15.9</v>
      </c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  <c r="BM87" s="27"/>
    </row>
    <row r="88" spans="1:65" s="28" customFormat="1" ht="95.25" customHeight="1">
      <c r="A88" s="15" t="s">
        <v>188</v>
      </c>
      <c r="B88" s="25" t="s">
        <v>209</v>
      </c>
      <c r="C88" s="48">
        <v>127</v>
      </c>
      <c r="D88" s="48">
        <v>39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</row>
    <row r="89" spans="1:65" s="28" customFormat="1" ht="84" customHeight="1">
      <c r="A89" s="15" t="s">
        <v>195</v>
      </c>
      <c r="B89" s="25" t="s">
        <v>210</v>
      </c>
      <c r="C89" s="48">
        <v>98</v>
      </c>
      <c r="D89" s="48">
        <v>0.6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  <c r="BJ89" s="27"/>
      <c r="BK89" s="27"/>
      <c r="BL89" s="27"/>
      <c r="BM89" s="27"/>
    </row>
    <row r="90" spans="1:65" s="28" customFormat="1" ht="78.599999999999994" customHeight="1">
      <c r="A90" s="15" t="s">
        <v>205</v>
      </c>
      <c r="B90" s="25" t="s">
        <v>211</v>
      </c>
      <c r="C90" s="48">
        <v>72</v>
      </c>
      <c r="D90" s="48">
        <v>15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  <c r="BI90" s="27"/>
      <c r="BJ90" s="27"/>
      <c r="BK90" s="27"/>
      <c r="BL90" s="27"/>
      <c r="BM90" s="27"/>
    </row>
    <row r="91" spans="1:65" s="28" customFormat="1" ht="96" customHeight="1">
      <c r="A91" s="15" t="s">
        <v>270</v>
      </c>
      <c r="B91" s="25" t="s">
        <v>271</v>
      </c>
      <c r="C91" s="48">
        <v>0</v>
      </c>
      <c r="D91" s="48">
        <v>22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  <c r="BI91" s="27"/>
      <c r="BJ91" s="27"/>
      <c r="BK91" s="27"/>
      <c r="BL91" s="27"/>
      <c r="BM91" s="27"/>
    </row>
    <row r="92" spans="1:65" s="28" customFormat="1" ht="96" customHeight="1">
      <c r="A92" s="15" t="s">
        <v>272</v>
      </c>
      <c r="B92" s="25" t="s">
        <v>273</v>
      </c>
      <c r="C92" s="48">
        <v>0</v>
      </c>
      <c r="D92" s="48">
        <v>8.1</v>
      </c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  <c r="BI92" s="27"/>
      <c r="BJ92" s="27"/>
      <c r="BK92" s="27"/>
      <c r="BL92" s="27"/>
      <c r="BM92" s="27"/>
    </row>
    <row r="93" spans="1:65" s="28" customFormat="1" ht="120.75" customHeight="1">
      <c r="A93" s="15" t="s">
        <v>274</v>
      </c>
      <c r="B93" s="25" t="s">
        <v>275</v>
      </c>
      <c r="C93" s="48">
        <v>0</v>
      </c>
      <c r="D93" s="48">
        <v>20</v>
      </c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  <c r="BM93" s="27"/>
    </row>
    <row r="94" spans="1:65" s="28" customFormat="1" ht="78.599999999999994" customHeight="1">
      <c r="A94" s="15" t="s">
        <v>276</v>
      </c>
      <c r="B94" s="25" t="s">
        <v>277</v>
      </c>
      <c r="C94" s="48">
        <v>0</v>
      </c>
      <c r="D94" s="48">
        <v>78.599999999999994</v>
      </c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  <c r="BM94" s="27"/>
    </row>
    <row r="95" spans="1:65" s="28" customFormat="1" ht="62.4" customHeight="1">
      <c r="A95" s="30" t="s">
        <v>212</v>
      </c>
      <c r="B95" s="31" t="s">
        <v>213</v>
      </c>
      <c r="C95" s="47">
        <f>C96</f>
        <v>240</v>
      </c>
      <c r="D95" s="47">
        <f t="shared" ref="D95" si="4">D96</f>
        <v>84.7</v>
      </c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  <c r="BM95" s="27"/>
    </row>
    <row r="96" spans="1:65" s="28" customFormat="1" ht="78">
      <c r="A96" s="15" t="s">
        <v>170</v>
      </c>
      <c r="B96" s="25" t="s">
        <v>214</v>
      </c>
      <c r="C96" s="48">
        <v>240</v>
      </c>
      <c r="D96" s="48">
        <v>84.7</v>
      </c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  <c r="BM96" s="27"/>
    </row>
    <row r="97" spans="1:65" s="28" customFormat="1" hidden="1">
      <c r="A97" s="15"/>
      <c r="B97" s="25"/>
      <c r="C97" s="48"/>
      <c r="D97" s="48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  <c r="BI97" s="27"/>
      <c r="BJ97" s="27"/>
      <c r="BK97" s="27"/>
      <c r="BL97" s="27"/>
      <c r="BM97" s="27"/>
    </row>
    <row r="98" spans="1:65" s="28" customFormat="1" ht="45.75" hidden="1" customHeight="1">
      <c r="A98" s="15"/>
      <c r="B98" s="25"/>
      <c r="C98" s="48"/>
      <c r="D98" s="48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BM98" s="27"/>
    </row>
    <row r="99" spans="1:65" s="28" customFormat="1" ht="33" hidden="1" customHeight="1">
      <c r="A99" s="15"/>
      <c r="B99" s="25"/>
      <c r="C99" s="48"/>
      <c r="D99" s="48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BM99" s="27"/>
    </row>
    <row r="100" spans="1:65" s="28" customFormat="1" ht="37.5" customHeight="1">
      <c r="A100" s="30" t="s">
        <v>215</v>
      </c>
      <c r="B100" s="31" t="s">
        <v>193</v>
      </c>
      <c r="C100" s="47">
        <f>C101</f>
        <v>28</v>
      </c>
      <c r="D100" s="47">
        <f t="shared" ref="D100" si="5">D101</f>
        <v>19.100000000000001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  <c r="BM100" s="27"/>
    </row>
    <row r="101" spans="1:65" s="28" customFormat="1" ht="54" customHeight="1">
      <c r="A101" s="15" t="s">
        <v>189</v>
      </c>
      <c r="B101" s="25" t="s">
        <v>216</v>
      </c>
      <c r="C101" s="48">
        <v>28</v>
      </c>
      <c r="D101" s="48">
        <v>19.100000000000001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  <c r="BM101" s="27"/>
    </row>
    <row r="102" spans="1:65" s="28" customFormat="1" ht="96.75" customHeight="1">
      <c r="A102" s="30" t="s">
        <v>217</v>
      </c>
      <c r="B102" s="31" t="s">
        <v>218</v>
      </c>
      <c r="C102" s="47">
        <f>C103+C104</f>
        <v>106</v>
      </c>
      <c r="D102" s="47">
        <f t="shared" ref="D102" si="6">D103+D104</f>
        <v>-241.4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  <c r="BM102" s="27"/>
    </row>
    <row r="103" spans="1:65" s="28" customFormat="1" ht="61.2" customHeight="1">
      <c r="A103" s="15" t="s">
        <v>173</v>
      </c>
      <c r="B103" s="25" t="s">
        <v>172</v>
      </c>
      <c r="C103" s="48">
        <v>30</v>
      </c>
      <c r="D103" s="48">
        <v>-241.4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  <c r="BM103" s="27"/>
    </row>
    <row r="104" spans="1:65" s="28" customFormat="1" ht="62.4">
      <c r="A104" s="15" t="s">
        <v>225</v>
      </c>
      <c r="B104" s="25" t="s">
        <v>226</v>
      </c>
      <c r="C104" s="48">
        <v>76</v>
      </c>
      <c r="D104" s="48">
        <v>0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  <c r="BM104" s="27"/>
    </row>
    <row r="105" spans="1:65" s="28" customFormat="1" ht="46.5" customHeight="1">
      <c r="A105" s="30" t="s">
        <v>219</v>
      </c>
      <c r="B105" s="31" t="s">
        <v>220</v>
      </c>
      <c r="C105" s="47">
        <f>C106</f>
        <v>61</v>
      </c>
      <c r="D105" s="47">
        <f t="shared" ref="D105" si="7">D106</f>
        <v>46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  <c r="BE105" s="27"/>
      <c r="BF105" s="27"/>
      <c r="BG105" s="27"/>
      <c r="BH105" s="27"/>
      <c r="BI105" s="27"/>
      <c r="BJ105" s="27"/>
      <c r="BK105" s="27"/>
      <c r="BL105" s="27"/>
      <c r="BM105" s="27"/>
    </row>
    <row r="106" spans="1:65" s="28" customFormat="1" ht="62.4">
      <c r="A106" s="15" t="s">
        <v>190</v>
      </c>
      <c r="B106" s="25" t="s">
        <v>221</v>
      </c>
      <c r="C106" s="48">
        <v>61</v>
      </c>
      <c r="D106" s="48">
        <v>46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  <c r="BM106" s="27"/>
    </row>
    <row r="107" spans="1:65" s="28" customFormat="1">
      <c r="A107" s="30" t="s">
        <v>222</v>
      </c>
      <c r="B107" s="31" t="s">
        <v>223</v>
      </c>
      <c r="C107" s="47">
        <f>C108</f>
        <v>761</v>
      </c>
      <c r="D107" s="47">
        <f t="shared" ref="D107" si="8">D108</f>
        <v>3058.8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27"/>
      <c r="AS107" s="27"/>
      <c r="AT107" s="27"/>
      <c r="AU107" s="27"/>
      <c r="AV107" s="27"/>
      <c r="AW107" s="27"/>
      <c r="AX107" s="27"/>
      <c r="AY107" s="27"/>
      <c r="AZ107" s="27"/>
      <c r="BA107" s="27"/>
      <c r="BB107" s="27"/>
      <c r="BC107" s="27"/>
      <c r="BD107" s="27"/>
      <c r="BE107" s="27"/>
      <c r="BF107" s="27"/>
      <c r="BG107" s="27"/>
      <c r="BH107" s="27"/>
      <c r="BI107" s="27"/>
      <c r="BJ107" s="27"/>
      <c r="BK107" s="27"/>
      <c r="BL107" s="27"/>
      <c r="BM107" s="27"/>
    </row>
    <row r="108" spans="1:65" s="28" customFormat="1" ht="93.6">
      <c r="A108" s="15" t="s">
        <v>171</v>
      </c>
      <c r="B108" s="25" t="s">
        <v>224</v>
      </c>
      <c r="C108" s="48">
        <f>553+208</f>
        <v>761</v>
      </c>
      <c r="D108" s="48">
        <v>3058.8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  <c r="BE108" s="27"/>
      <c r="BF108" s="27"/>
      <c r="BG108" s="27"/>
      <c r="BH108" s="27"/>
      <c r="BI108" s="27"/>
      <c r="BJ108" s="27"/>
      <c r="BK108" s="27"/>
      <c r="BL108" s="27"/>
      <c r="BM108" s="27"/>
    </row>
    <row r="109" spans="1:65" s="28" customFormat="1" hidden="1">
      <c r="A109" s="15"/>
      <c r="B109" s="25"/>
      <c r="C109" s="48"/>
      <c r="D109" s="48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7"/>
      <c r="AR109" s="27"/>
      <c r="AS109" s="27"/>
      <c r="AT109" s="27"/>
      <c r="AU109" s="27"/>
      <c r="AV109" s="27"/>
      <c r="AW109" s="27"/>
      <c r="AX109" s="27"/>
      <c r="AY109" s="27"/>
      <c r="AZ109" s="27"/>
      <c r="BA109" s="27"/>
      <c r="BB109" s="27"/>
      <c r="BC109" s="27"/>
      <c r="BD109" s="27"/>
      <c r="BE109" s="27"/>
      <c r="BF109" s="27"/>
      <c r="BG109" s="27"/>
      <c r="BH109" s="27"/>
      <c r="BI109" s="27"/>
      <c r="BJ109" s="27"/>
      <c r="BK109" s="27"/>
      <c r="BL109" s="27"/>
      <c r="BM109" s="27"/>
    </row>
    <row r="110" spans="1:65" s="28" customFormat="1" hidden="1">
      <c r="A110" s="15"/>
      <c r="B110" s="25"/>
      <c r="C110" s="48"/>
      <c r="D110" s="48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  <c r="AQ110" s="27"/>
      <c r="AR110" s="27"/>
      <c r="AS110" s="27"/>
      <c r="AT110" s="27"/>
      <c r="AU110" s="27"/>
      <c r="AV110" s="27"/>
      <c r="AW110" s="27"/>
      <c r="AX110" s="27"/>
      <c r="AY110" s="27"/>
      <c r="AZ110" s="27"/>
      <c r="BA110" s="27"/>
      <c r="BB110" s="27"/>
      <c r="BC110" s="27"/>
      <c r="BD110" s="27"/>
      <c r="BE110" s="27"/>
      <c r="BF110" s="27"/>
      <c r="BG110" s="27"/>
      <c r="BH110" s="27"/>
      <c r="BI110" s="27"/>
      <c r="BJ110" s="27"/>
      <c r="BK110" s="27"/>
      <c r="BL110" s="27"/>
      <c r="BM110" s="27"/>
    </row>
    <row r="111" spans="1:65" s="28" customFormat="1" hidden="1">
      <c r="A111" s="15"/>
      <c r="B111" s="25"/>
      <c r="C111" s="48"/>
      <c r="D111" s="48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  <c r="AQ111" s="27"/>
      <c r="AR111" s="27"/>
      <c r="AS111" s="27"/>
      <c r="AT111" s="27"/>
      <c r="AU111" s="27"/>
      <c r="AV111" s="27"/>
      <c r="AW111" s="27"/>
      <c r="AX111" s="27"/>
      <c r="AY111" s="27"/>
      <c r="AZ111" s="27"/>
      <c r="BA111" s="27"/>
      <c r="BB111" s="27"/>
      <c r="BC111" s="27"/>
      <c r="BD111" s="27"/>
      <c r="BE111" s="27"/>
      <c r="BF111" s="27"/>
      <c r="BG111" s="27"/>
      <c r="BH111" s="27"/>
      <c r="BI111" s="27"/>
      <c r="BJ111" s="27"/>
      <c r="BK111" s="27"/>
      <c r="BL111" s="27"/>
      <c r="BM111" s="27"/>
    </row>
    <row r="112" spans="1:65" s="28" customFormat="1" ht="29.25" hidden="1" customHeight="1">
      <c r="A112" s="15"/>
      <c r="B112" s="25"/>
      <c r="C112" s="48"/>
      <c r="D112" s="48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7"/>
      <c r="AR112" s="27"/>
      <c r="AS112" s="27"/>
      <c r="AT112" s="27"/>
      <c r="AU112" s="27"/>
      <c r="AV112" s="27"/>
      <c r="AW112" s="27"/>
      <c r="AX112" s="27"/>
      <c r="AY112" s="27"/>
      <c r="AZ112" s="27"/>
      <c r="BA112" s="27"/>
      <c r="BB112" s="27"/>
      <c r="BC112" s="27"/>
      <c r="BD112" s="27"/>
      <c r="BE112" s="27"/>
      <c r="BF112" s="27"/>
      <c r="BG112" s="27"/>
      <c r="BH112" s="27"/>
      <c r="BI112" s="27"/>
      <c r="BJ112" s="27"/>
      <c r="BK112" s="27"/>
      <c r="BL112" s="27"/>
      <c r="BM112" s="27"/>
    </row>
    <row r="113" spans="1:65" s="18" customFormat="1" ht="18.75" hidden="1" customHeight="1">
      <c r="A113" s="16" t="s">
        <v>47</v>
      </c>
      <c r="B113" s="23" t="s">
        <v>48</v>
      </c>
      <c r="C113" s="46">
        <f>C114</f>
        <v>0</v>
      </c>
      <c r="D113" s="46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17"/>
      <c r="BJ113" s="17"/>
      <c r="BK113" s="17"/>
      <c r="BL113" s="17"/>
      <c r="BM113" s="17"/>
    </row>
    <row r="114" spans="1:65" s="18" customFormat="1" ht="23.25" hidden="1" customHeight="1">
      <c r="A114" s="30" t="s">
        <v>33</v>
      </c>
      <c r="B114" s="31" t="s">
        <v>31</v>
      </c>
      <c r="C114" s="47">
        <f>C115</f>
        <v>0</v>
      </c>
      <c r="D114" s="4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17"/>
      <c r="BL114" s="17"/>
      <c r="BM114" s="17"/>
    </row>
    <row r="115" spans="1:65" s="28" customFormat="1" ht="24" hidden="1" customHeight="1">
      <c r="A115" s="15" t="s">
        <v>28</v>
      </c>
      <c r="B115" s="25" t="s">
        <v>11</v>
      </c>
      <c r="C115" s="48"/>
      <c r="D115" s="48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  <c r="BI115" s="27"/>
      <c r="BJ115" s="27"/>
      <c r="BK115" s="27"/>
      <c r="BL115" s="27"/>
      <c r="BM115" s="27"/>
    </row>
    <row r="116" spans="1:65" s="28" customFormat="1" ht="24" customHeight="1">
      <c r="A116" s="23" t="s">
        <v>47</v>
      </c>
      <c r="B116" s="23" t="s">
        <v>48</v>
      </c>
      <c r="C116" s="46">
        <f>C117+C118</f>
        <v>0</v>
      </c>
      <c r="D116" s="46">
        <f>D117+D118</f>
        <v>615.5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27"/>
      <c r="AS116" s="27"/>
      <c r="AT116" s="27"/>
      <c r="AU116" s="27"/>
      <c r="AV116" s="27"/>
      <c r="AW116" s="27"/>
      <c r="AX116" s="27"/>
      <c r="AY116" s="27"/>
      <c r="AZ116" s="27"/>
      <c r="BA116" s="27"/>
      <c r="BB116" s="27"/>
      <c r="BC116" s="27"/>
      <c r="BD116" s="27"/>
      <c r="BE116" s="27"/>
      <c r="BF116" s="27"/>
      <c r="BG116" s="27"/>
      <c r="BH116" s="27"/>
      <c r="BI116" s="27"/>
      <c r="BJ116" s="27"/>
      <c r="BK116" s="27"/>
      <c r="BL116" s="27"/>
      <c r="BM116" s="27"/>
    </row>
    <row r="117" spans="1:65" s="28" customFormat="1" ht="31.5" customHeight="1">
      <c r="A117" s="15" t="s">
        <v>283</v>
      </c>
      <c r="B117" s="25" t="s">
        <v>286</v>
      </c>
      <c r="C117" s="48">
        <v>0</v>
      </c>
      <c r="D117" s="48">
        <v>15.8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7"/>
      <c r="AR117" s="27"/>
      <c r="AS117" s="27"/>
      <c r="AT117" s="27"/>
      <c r="AU117" s="27"/>
      <c r="AV117" s="27"/>
      <c r="AW117" s="27"/>
      <c r="AX117" s="27"/>
      <c r="AY117" s="27"/>
      <c r="AZ117" s="27"/>
      <c r="BA117" s="27"/>
      <c r="BB117" s="27"/>
      <c r="BC117" s="27"/>
      <c r="BD117" s="27"/>
      <c r="BE117" s="27"/>
      <c r="BF117" s="27"/>
      <c r="BG117" s="27"/>
      <c r="BH117" s="27"/>
      <c r="BI117" s="27"/>
      <c r="BJ117" s="27"/>
      <c r="BK117" s="27"/>
      <c r="BL117" s="27"/>
      <c r="BM117" s="27"/>
    </row>
    <row r="118" spans="1:65" s="28" customFormat="1" ht="18" customHeight="1">
      <c r="A118" s="15" t="s">
        <v>28</v>
      </c>
      <c r="B118" s="25" t="s">
        <v>11</v>
      </c>
      <c r="C118" s="48">
        <v>0</v>
      </c>
      <c r="D118" s="48">
        <v>599.70000000000005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7"/>
      <c r="AS118" s="27"/>
      <c r="AT118" s="27"/>
      <c r="AU118" s="27"/>
      <c r="AV118" s="27"/>
      <c r="AW118" s="27"/>
      <c r="AX118" s="27"/>
      <c r="AY118" s="27"/>
      <c r="AZ118" s="27"/>
      <c r="BA118" s="27"/>
      <c r="BB118" s="27"/>
      <c r="BC118" s="27"/>
      <c r="BD118" s="27"/>
      <c r="BE118" s="27"/>
      <c r="BF118" s="27"/>
      <c r="BG118" s="27"/>
      <c r="BH118" s="27"/>
      <c r="BI118" s="27"/>
      <c r="BJ118" s="27"/>
      <c r="BK118" s="27"/>
      <c r="BL118" s="27"/>
      <c r="BM118" s="27"/>
    </row>
    <row r="119" spans="1:65" s="5" customFormat="1" ht="24.75" customHeight="1">
      <c r="A119" s="56" t="s">
        <v>10</v>
      </c>
      <c r="B119" s="57"/>
      <c r="C119" s="46">
        <f>C9</f>
        <v>570284.5</v>
      </c>
      <c r="D119" s="46">
        <f>D9</f>
        <v>296793.40000000002</v>
      </c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</row>
    <row r="120" spans="1:65" s="5" customFormat="1" ht="20.25" customHeight="1">
      <c r="A120" s="14" t="s">
        <v>29</v>
      </c>
      <c r="B120" s="24" t="s">
        <v>7</v>
      </c>
      <c r="C120" s="46">
        <f>C121+C166+C167</f>
        <v>1515180</v>
      </c>
      <c r="D120" s="46">
        <f>D121+D166+D167+D168+D171</f>
        <v>610216.69999999995</v>
      </c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</row>
    <row r="121" spans="1:65" s="5" customFormat="1" ht="31.2">
      <c r="A121" s="10" t="s">
        <v>30</v>
      </c>
      <c r="B121" s="21" t="s">
        <v>32</v>
      </c>
      <c r="C121" s="47">
        <f>C126+C142+C150+C122+C162+C164</f>
        <v>1514816.4</v>
      </c>
      <c r="D121" s="47">
        <f>D126+D142+D150+D122+D162+D164</f>
        <v>615785.4</v>
      </c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</row>
    <row r="122" spans="1:65" s="5" customFormat="1">
      <c r="A122" s="10" t="s">
        <v>146</v>
      </c>
      <c r="B122" s="21" t="s">
        <v>132</v>
      </c>
      <c r="C122" s="47">
        <f>C123+C125+C124</f>
        <v>211823.59999999998</v>
      </c>
      <c r="D122" s="47">
        <f t="shared" ref="D122" si="9">D123+D125+D124</f>
        <v>87535.6</v>
      </c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</row>
    <row r="123" spans="1:65" s="13" customFormat="1" ht="46.8">
      <c r="A123" s="11" t="s">
        <v>147</v>
      </c>
      <c r="B123" s="22" t="s">
        <v>233</v>
      </c>
      <c r="C123" s="48">
        <v>13825.9</v>
      </c>
      <c r="D123" s="48">
        <v>2718.8</v>
      </c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</row>
    <row r="124" spans="1:65" s="13" customFormat="1" ht="31.2">
      <c r="A124" s="11" t="s">
        <v>252</v>
      </c>
      <c r="B124" s="22" t="s">
        <v>251</v>
      </c>
      <c r="C124" s="48">
        <v>10055.299999999999</v>
      </c>
      <c r="D124" s="48">
        <v>0</v>
      </c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</row>
    <row r="125" spans="1:65" s="13" customFormat="1" ht="46.8">
      <c r="A125" s="11" t="s">
        <v>177</v>
      </c>
      <c r="B125" s="22" t="s">
        <v>178</v>
      </c>
      <c r="C125" s="48">
        <v>187942.39999999999</v>
      </c>
      <c r="D125" s="48">
        <v>84816.8</v>
      </c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</row>
    <row r="126" spans="1:65" s="5" customFormat="1" ht="31.2">
      <c r="A126" s="10" t="s">
        <v>234</v>
      </c>
      <c r="B126" s="21" t="s">
        <v>235</v>
      </c>
      <c r="C126" s="49">
        <f>SUM(C127:C141)</f>
        <v>723182.59999999986</v>
      </c>
      <c r="D126" s="49">
        <f>SUM(D127:D141)</f>
        <v>216266.30000000005</v>
      </c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</row>
    <row r="127" spans="1:65" s="5" customFormat="1" ht="109.2" hidden="1">
      <c r="A127" s="11" t="s">
        <v>166</v>
      </c>
      <c r="B127" s="36" t="s">
        <v>167</v>
      </c>
      <c r="C127" s="42"/>
      <c r="D127" s="42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</row>
    <row r="128" spans="1:65" s="5" customFormat="1" ht="31.2">
      <c r="A128" s="11" t="s">
        <v>243</v>
      </c>
      <c r="B128" s="36" t="s">
        <v>244</v>
      </c>
      <c r="C128" s="42">
        <f>100000+823.7+36453</f>
        <v>137276.70000000001</v>
      </c>
      <c r="D128" s="42">
        <v>100823.6</v>
      </c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</row>
    <row r="129" spans="1:65" s="5" customFormat="1" ht="93.6">
      <c r="A129" s="11" t="s">
        <v>166</v>
      </c>
      <c r="B129" s="36" t="s">
        <v>255</v>
      </c>
      <c r="C129" s="42">
        <f>15323.5+8360.9</f>
        <v>23684.400000000001</v>
      </c>
      <c r="D129" s="42">
        <v>4873.3999999999996</v>
      </c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</row>
    <row r="130" spans="1:65" s="5" customFormat="1" ht="78">
      <c r="A130" s="11" t="s">
        <v>237</v>
      </c>
      <c r="B130" s="36" t="s">
        <v>238</v>
      </c>
      <c r="C130" s="42">
        <f>39338.1</f>
        <v>39338.1</v>
      </c>
      <c r="D130" s="42">
        <v>1672.6</v>
      </c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</row>
    <row r="131" spans="1:65" s="5" customFormat="1" ht="78">
      <c r="A131" s="11" t="s">
        <v>228</v>
      </c>
      <c r="B131" s="36" t="s">
        <v>229</v>
      </c>
      <c r="C131" s="42">
        <f>41.7+1000</f>
        <v>1041.7</v>
      </c>
      <c r="D131" s="42">
        <v>0</v>
      </c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</row>
    <row r="132" spans="1:65" s="5" customFormat="1" ht="80.400000000000006" customHeight="1">
      <c r="A132" s="11" t="s">
        <v>239</v>
      </c>
      <c r="B132" s="36" t="s">
        <v>240</v>
      </c>
      <c r="C132" s="42">
        <f>55.9+1341.5</f>
        <v>1397.4</v>
      </c>
      <c r="D132" s="42">
        <v>864.6</v>
      </c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</row>
    <row r="133" spans="1:65" s="5" customFormat="1" ht="82.2" customHeight="1">
      <c r="A133" s="11" t="s">
        <v>247</v>
      </c>
      <c r="B133" s="36" t="s">
        <v>248</v>
      </c>
      <c r="C133" s="42">
        <f>4214.7+175.6</f>
        <v>4390.3</v>
      </c>
      <c r="D133" s="42">
        <v>705.2</v>
      </c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</row>
    <row r="134" spans="1:65" s="5" customFormat="1" ht="60" customHeight="1">
      <c r="A134" s="11" t="s">
        <v>245</v>
      </c>
      <c r="B134" s="36" t="s">
        <v>246</v>
      </c>
      <c r="C134" s="42">
        <f>1150.9+27621</f>
        <v>28771.9</v>
      </c>
      <c r="D134" s="42">
        <v>25170.799999999999</v>
      </c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</row>
    <row r="135" spans="1:65" s="5" customFormat="1" ht="31.2" customHeight="1">
      <c r="A135" s="11" t="s">
        <v>184</v>
      </c>
      <c r="B135" s="36" t="s">
        <v>227</v>
      </c>
      <c r="C135" s="42">
        <f>12246.2+309377</f>
        <v>321623.2</v>
      </c>
      <c r="D135" s="42">
        <v>27573.200000000001</v>
      </c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</row>
    <row r="136" spans="1:65" s="5" customFormat="1" ht="61.2" customHeight="1">
      <c r="A136" s="11" t="s">
        <v>182</v>
      </c>
      <c r="B136" s="41" t="s">
        <v>183</v>
      </c>
      <c r="C136" s="42">
        <f>4016.9+13448</f>
        <v>17464.900000000001</v>
      </c>
      <c r="D136" s="42">
        <v>11331.5</v>
      </c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</row>
    <row r="137" spans="1:65" s="44" customFormat="1" ht="31.2">
      <c r="A137" s="40" t="s">
        <v>148</v>
      </c>
      <c r="B137" s="41" t="s">
        <v>143</v>
      </c>
      <c r="C137" s="42">
        <f>602.4+475.7</f>
        <v>1078.0999999999999</v>
      </c>
      <c r="D137" s="42">
        <v>1078.0999999999999</v>
      </c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</row>
    <row r="138" spans="1:65" s="44" customFormat="1" ht="31.2">
      <c r="A138" s="40" t="s">
        <v>149</v>
      </c>
      <c r="B138" s="41" t="s">
        <v>158</v>
      </c>
      <c r="C138" s="42">
        <f>538.4+1802.1</f>
        <v>2340.5</v>
      </c>
      <c r="D138" s="42"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</row>
    <row r="139" spans="1:65" s="44" customFormat="1" ht="31.2" hidden="1">
      <c r="A139" s="40" t="s">
        <v>150</v>
      </c>
      <c r="B139" s="41" t="s">
        <v>142</v>
      </c>
      <c r="C139" s="42"/>
      <c r="D139" s="42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</row>
    <row r="140" spans="1:65" s="5" customFormat="1" ht="31.2">
      <c r="A140" s="11" t="s">
        <v>151</v>
      </c>
      <c r="B140" s="36" t="s">
        <v>179</v>
      </c>
      <c r="C140" s="42">
        <f>1733.7+3415.6+215.5+424.4</f>
        <v>5789.2</v>
      </c>
      <c r="D140" s="42">
        <v>0</v>
      </c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</row>
    <row r="141" spans="1:65" s="5" customFormat="1">
      <c r="A141" s="11" t="s">
        <v>152</v>
      </c>
      <c r="B141" s="25" t="s">
        <v>114</v>
      </c>
      <c r="C141" s="42">
        <f>72392.1+3374.8+1372.5+6320.9+600+2200+3609.1+639.9+30929.2+11337.6+340+1228.9+1666.8+1474.4+1500</f>
        <v>138986.19999999998</v>
      </c>
      <c r="D141" s="42">
        <v>42173.3</v>
      </c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</row>
    <row r="142" spans="1:65" s="5" customFormat="1">
      <c r="A142" s="10" t="s">
        <v>232</v>
      </c>
      <c r="B142" s="21" t="s">
        <v>236</v>
      </c>
      <c r="C142" s="49">
        <f>SUM(C143:C149)</f>
        <v>559247.69999999995</v>
      </c>
      <c r="D142" s="49">
        <f>SUM(D143:D149)</f>
        <v>301133.2</v>
      </c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</row>
    <row r="143" spans="1:65" s="13" customFormat="1" ht="38.25" customHeight="1">
      <c r="A143" s="11" t="s">
        <v>180</v>
      </c>
      <c r="B143" s="25" t="s">
        <v>64</v>
      </c>
      <c r="C143" s="42">
        <f>534.5+9029.1+10.1+1395+5476.9+22094.6+15454.3+478279</f>
        <v>532273.5</v>
      </c>
      <c r="D143" s="42">
        <v>284860.3</v>
      </c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</row>
    <row r="144" spans="1:65" s="13" customFormat="1" ht="62.4">
      <c r="A144" s="11" t="s">
        <v>153</v>
      </c>
      <c r="B144" s="25" t="s">
        <v>127</v>
      </c>
      <c r="C144" s="42">
        <v>1.5</v>
      </c>
      <c r="D144" s="42">
        <v>1.5</v>
      </c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</row>
    <row r="145" spans="1:65" s="13" customFormat="1" ht="93.6" hidden="1">
      <c r="A145" s="11" t="s">
        <v>154</v>
      </c>
      <c r="B145" s="25" t="s">
        <v>124</v>
      </c>
      <c r="C145" s="42"/>
      <c r="D145" s="4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</row>
    <row r="146" spans="1:65" s="13" customFormat="1" ht="62.4">
      <c r="A146" s="15" t="s">
        <v>155</v>
      </c>
      <c r="B146" s="25" t="s">
        <v>139</v>
      </c>
      <c r="C146" s="42">
        <v>0</v>
      </c>
      <c r="D146" s="42">
        <v>0</v>
      </c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</row>
    <row r="147" spans="1:65" s="13" customFormat="1" ht="62.4">
      <c r="A147" s="15" t="s">
        <v>241</v>
      </c>
      <c r="B147" s="25" t="s">
        <v>242</v>
      </c>
      <c r="C147" s="42">
        <f>126.4+3033.7</f>
        <v>3160.1</v>
      </c>
      <c r="D147" s="42">
        <v>1843.4</v>
      </c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</row>
    <row r="148" spans="1:65" s="13" customFormat="1" ht="93" customHeight="1">
      <c r="A148" s="15" t="s">
        <v>196</v>
      </c>
      <c r="B148" s="25" t="s">
        <v>256</v>
      </c>
      <c r="C148" s="42">
        <v>20033.900000000001</v>
      </c>
      <c r="D148" s="42">
        <v>12539.9</v>
      </c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</row>
    <row r="149" spans="1:65" s="13" customFormat="1" ht="31.2">
      <c r="A149" s="15" t="s">
        <v>191</v>
      </c>
      <c r="B149" s="25" t="s">
        <v>257</v>
      </c>
      <c r="C149" s="42">
        <v>3778.7</v>
      </c>
      <c r="D149" s="42">
        <v>1888.1</v>
      </c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</row>
    <row r="150" spans="1:65" s="5" customFormat="1" ht="20.399999999999999" customHeight="1">
      <c r="A150" s="10" t="s">
        <v>230</v>
      </c>
      <c r="B150" s="21" t="s">
        <v>231</v>
      </c>
      <c r="C150" s="47">
        <f>SUM(C151:C161)</f>
        <v>20562.5</v>
      </c>
      <c r="D150" s="47">
        <f>SUM(D151:D161)</f>
        <v>10850.3</v>
      </c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</row>
    <row r="151" spans="1:65" s="5" customFormat="1" ht="62.4">
      <c r="A151" s="11" t="s">
        <v>156</v>
      </c>
      <c r="B151" s="25" t="s">
        <v>115</v>
      </c>
      <c r="C151" s="48">
        <v>20510.5</v>
      </c>
      <c r="D151" s="48">
        <v>10798.3</v>
      </c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</row>
    <row r="152" spans="1:65" s="13" customFormat="1" ht="46.8" hidden="1">
      <c r="A152" s="11" t="s">
        <v>68</v>
      </c>
      <c r="B152" s="22" t="s">
        <v>69</v>
      </c>
      <c r="C152" s="48"/>
      <c r="D152" s="48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</row>
    <row r="153" spans="1:65" s="13" customFormat="1" ht="46.8" hidden="1">
      <c r="A153" s="11" t="s">
        <v>95</v>
      </c>
      <c r="B153" s="22" t="s">
        <v>96</v>
      </c>
      <c r="C153" s="48"/>
      <c r="D153" s="48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</row>
    <row r="154" spans="1:65" s="13" customFormat="1" ht="78" hidden="1">
      <c r="A154" s="11" t="s">
        <v>53</v>
      </c>
      <c r="B154" s="22" t="s">
        <v>55</v>
      </c>
      <c r="C154" s="48"/>
      <c r="D154" s="48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</row>
    <row r="155" spans="1:65" s="5" customFormat="1" ht="78" hidden="1">
      <c r="A155" s="11" t="s">
        <v>66</v>
      </c>
      <c r="B155" s="22" t="s">
        <v>67</v>
      </c>
      <c r="C155" s="48"/>
      <c r="D155" s="48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</row>
    <row r="156" spans="1:65" s="5" customFormat="1" ht="62.4" hidden="1">
      <c r="A156" s="11" t="s">
        <v>77</v>
      </c>
      <c r="B156" s="22" t="s">
        <v>78</v>
      </c>
      <c r="C156" s="48"/>
      <c r="D156" s="48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</row>
    <row r="157" spans="1:65" s="5" customFormat="1" ht="62.4" hidden="1">
      <c r="A157" s="11" t="s">
        <v>79</v>
      </c>
      <c r="B157" s="22" t="s">
        <v>80</v>
      </c>
      <c r="C157" s="48"/>
      <c r="D157" s="48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</row>
    <row r="158" spans="1:65" s="13" customFormat="1" ht="62.4" hidden="1">
      <c r="A158" s="11" t="s">
        <v>87</v>
      </c>
      <c r="B158" s="36" t="s">
        <v>88</v>
      </c>
      <c r="C158" s="48"/>
      <c r="D158" s="48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</row>
    <row r="159" spans="1:65" s="13" customFormat="1" ht="31.2">
      <c r="A159" s="11" t="s">
        <v>249</v>
      </c>
      <c r="B159" s="36" t="s">
        <v>250</v>
      </c>
      <c r="C159" s="48">
        <v>52</v>
      </c>
      <c r="D159" s="48">
        <v>52</v>
      </c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</row>
    <row r="160" spans="1:65" s="13" customFormat="1" ht="31.2" hidden="1">
      <c r="A160" s="11" t="s">
        <v>157</v>
      </c>
      <c r="B160" s="36" t="s">
        <v>91</v>
      </c>
      <c r="C160" s="48"/>
      <c r="D160" s="48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</row>
    <row r="161" spans="1:65" s="13" customFormat="1" ht="31.2" hidden="1">
      <c r="A161" s="11" t="s">
        <v>157</v>
      </c>
      <c r="B161" s="36" t="s">
        <v>91</v>
      </c>
      <c r="C161" s="48"/>
      <c r="D161" s="48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</row>
    <row r="162" spans="1:65" s="5" customFormat="1" ht="31.2" hidden="1">
      <c r="A162" s="10" t="s">
        <v>163</v>
      </c>
      <c r="B162" s="21" t="s">
        <v>126</v>
      </c>
      <c r="C162" s="47">
        <f>C163</f>
        <v>0</v>
      </c>
      <c r="D162" s="47">
        <f>D163</f>
        <v>0</v>
      </c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</row>
    <row r="163" spans="1:65" s="5" customFormat="1" ht="46.8" hidden="1">
      <c r="A163" s="11" t="s">
        <v>162</v>
      </c>
      <c r="B163" s="25" t="s">
        <v>125</v>
      </c>
      <c r="C163" s="48"/>
      <c r="D163" s="48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</row>
    <row r="164" spans="1:65" s="5" customFormat="1" ht="31.2" hidden="1">
      <c r="A164" s="10" t="s">
        <v>165</v>
      </c>
      <c r="B164" s="21" t="s">
        <v>141</v>
      </c>
      <c r="C164" s="47">
        <f>C165</f>
        <v>0</v>
      </c>
      <c r="D164" s="47">
        <f>D165</f>
        <v>0</v>
      </c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</row>
    <row r="165" spans="1:65" s="5" customFormat="1" ht="46.8" hidden="1">
      <c r="A165" s="11" t="s">
        <v>164</v>
      </c>
      <c r="B165" s="25" t="s">
        <v>140</v>
      </c>
      <c r="C165" s="48"/>
      <c r="D165" s="48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</row>
    <row r="166" spans="1:65" s="5" customFormat="1" ht="46.8">
      <c r="A166" s="11" t="s">
        <v>162</v>
      </c>
      <c r="B166" s="25" t="s">
        <v>125</v>
      </c>
      <c r="C166" s="48">
        <v>250</v>
      </c>
      <c r="D166" s="48">
        <v>750</v>
      </c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</row>
    <row r="167" spans="1:65" s="5" customFormat="1" ht="46.8">
      <c r="A167" s="11" t="s">
        <v>164</v>
      </c>
      <c r="B167" s="25" t="s">
        <v>140</v>
      </c>
      <c r="C167" s="48">
        <v>113.6</v>
      </c>
      <c r="D167" s="48">
        <v>115.9</v>
      </c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</row>
    <row r="168" spans="1:65" s="5" customFormat="1" ht="46.8">
      <c r="A168" s="10" t="s">
        <v>294</v>
      </c>
      <c r="B168" s="31" t="s">
        <v>284</v>
      </c>
      <c r="C168" s="47">
        <f>SUM(C169:C170)</f>
        <v>0</v>
      </c>
      <c r="D168" s="47">
        <f>SUM(D169:D170)</f>
        <v>170.2</v>
      </c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</row>
    <row r="169" spans="1:65" s="5" customFormat="1" ht="31.2">
      <c r="A169" s="11" t="s">
        <v>278</v>
      </c>
      <c r="B169" s="25" t="s">
        <v>280</v>
      </c>
      <c r="C169" s="48">
        <v>0</v>
      </c>
      <c r="D169" s="48">
        <v>65.5</v>
      </c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</row>
    <row r="170" spans="1:65" s="5" customFormat="1" ht="46.8">
      <c r="A170" s="11" t="s">
        <v>279</v>
      </c>
      <c r="B170" s="25" t="s">
        <v>281</v>
      </c>
      <c r="C170" s="48">
        <v>0</v>
      </c>
      <c r="D170" s="48">
        <v>104.7</v>
      </c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</row>
    <row r="171" spans="1:65" s="5" customFormat="1" ht="31.2">
      <c r="A171" s="10" t="s">
        <v>293</v>
      </c>
      <c r="B171" s="31" t="s">
        <v>291</v>
      </c>
      <c r="C171" s="47">
        <f>C172</f>
        <v>0</v>
      </c>
      <c r="D171" s="47">
        <f>D172</f>
        <v>-6604.8</v>
      </c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</row>
    <row r="172" spans="1:65" s="5" customFormat="1" ht="46.8">
      <c r="A172" s="11" t="s">
        <v>282</v>
      </c>
      <c r="B172" s="25" t="s">
        <v>285</v>
      </c>
      <c r="C172" s="48">
        <v>0</v>
      </c>
      <c r="D172" s="48">
        <v>-6604.8</v>
      </c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</row>
    <row r="173" spans="1:65" s="5" customFormat="1">
      <c r="A173" s="56" t="s">
        <v>9</v>
      </c>
      <c r="B173" s="57"/>
      <c r="C173" s="46">
        <f>C120</f>
        <v>1515180</v>
      </c>
      <c r="D173" s="46">
        <f>D120</f>
        <v>610216.69999999995</v>
      </c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</row>
    <row r="174" spans="1:65" s="5" customFormat="1" ht="27.75" customHeight="1" thickBot="1">
      <c r="A174" s="54" t="s">
        <v>8</v>
      </c>
      <c r="B174" s="55"/>
      <c r="C174" s="50">
        <f>C119+C120</f>
        <v>2085464.5</v>
      </c>
      <c r="D174" s="50">
        <f>D119+D120</f>
        <v>907010.1</v>
      </c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</row>
    <row r="176" spans="1:65">
      <c r="D176" s="4"/>
    </row>
    <row r="177" spans="4:5">
      <c r="D177" s="4"/>
      <c r="E177" s="4"/>
    </row>
  </sheetData>
  <mergeCells count="10">
    <mergeCell ref="C1:D1"/>
    <mergeCell ref="C2:D2"/>
    <mergeCell ref="A3:D3"/>
    <mergeCell ref="A174:B174"/>
    <mergeCell ref="A119:B119"/>
    <mergeCell ref="A5:A7"/>
    <mergeCell ref="B5:B7"/>
    <mergeCell ref="A173:B173"/>
    <mergeCell ref="C5:C7"/>
    <mergeCell ref="D5:D7"/>
  </mergeCells>
  <phoneticPr fontId="0" type="noConversion"/>
  <pageMargins left="0.98425196850393704" right="0.39370078740157483" top="0.39370078740157483" bottom="0.39370078740157483" header="0.27559055118110237" footer="0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2021-2023</vt:lpstr>
      <vt:lpstr>'2021-2023'!Заголовки_для_печати</vt:lpstr>
      <vt:lpstr>'2021-2023'!Область_печати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mea</cp:lastModifiedBy>
  <cp:lastPrinted>2023-07-20T13:33:06Z</cp:lastPrinted>
  <dcterms:created xsi:type="dcterms:W3CDTF">2003-11-13T13:05:02Z</dcterms:created>
  <dcterms:modified xsi:type="dcterms:W3CDTF">2023-07-20T13:34:21Z</dcterms:modified>
</cp:coreProperties>
</file>