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3-2025" sheetId="6" r:id="rId1"/>
  </sheets>
  <definedNames>
    <definedName name="_xlnm.Print_Titles" localSheetId="0">'2023-2025'!$6:$9</definedName>
    <definedName name="_xlnm.Print_Area" localSheetId="0">'2023-2025'!$A$1:$E$158</definedName>
  </definedNames>
  <calcPr calcId="125725"/>
</workbook>
</file>

<file path=xl/calcChain.xml><?xml version="1.0" encoding="utf-8"?>
<calcChain xmlns="http://schemas.openxmlformats.org/spreadsheetml/2006/main">
  <c r="C76" i="6"/>
  <c r="C27"/>
  <c r="C26"/>
  <c r="C139"/>
  <c r="C77"/>
  <c r="C73"/>
  <c r="C63"/>
  <c r="C59"/>
  <c r="C156"/>
  <c r="E139"/>
  <c r="D139"/>
  <c r="D54"/>
  <c r="E54"/>
  <c r="C54"/>
  <c r="C155"/>
  <c r="D109"/>
  <c r="E109"/>
  <c r="C109"/>
  <c r="D121"/>
  <c r="C121"/>
  <c r="C120"/>
  <c r="E129"/>
  <c r="D129"/>
  <c r="E128"/>
  <c r="D128"/>
  <c r="E124"/>
  <c r="D124"/>
  <c r="C124"/>
  <c r="D118"/>
  <c r="C118"/>
  <c r="C119"/>
  <c r="E125"/>
  <c r="D125"/>
  <c r="C125"/>
  <c r="E123"/>
  <c r="D123"/>
  <c r="C123"/>
  <c r="E127"/>
  <c r="E131"/>
  <c r="D131" l="1"/>
  <c r="E135"/>
  <c r="D135"/>
  <c r="C135"/>
  <c r="E130" l="1"/>
  <c r="D130"/>
  <c r="C130"/>
  <c r="D92"/>
  <c r="E92"/>
  <c r="C92"/>
  <c r="D97"/>
  <c r="E97"/>
  <c r="D95"/>
  <c r="E95"/>
  <c r="C95"/>
  <c r="D90"/>
  <c r="E90"/>
  <c r="C90"/>
  <c r="D85"/>
  <c r="E85"/>
  <c r="C85"/>
  <c r="D80"/>
  <c r="E80"/>
  <c r="E79" s="1"/>
  <c r="C80"/>
  <c r="C98"/>
  <c r="C97" s="1"/>
  <c r="D40"/>
  <c r="E40"/>
  <c r="C40"/>
  <c r="D12"/>
  <c r="E12"/>
  <c r="C12"/>
  <c r="D42"/>
  <c r="E42"/>
  <c r="C42"/>
  <c r="C30"/>
  <c r="D30"/>
  <c r="E30"/>
  <c r="D79" l="1"/>
  <c r="C79"/>
  <c r="C113"/>
  <c r="C37"/>
  <c r="D37"/>
  <c r="E37"/>
  <c r="D52"/>
  <c r="E52"/>
  <c r="C52"/>
  <c r="D47" l="1"/>
  <c r="E47"/>
  <c r="C47"/>
  <c r="E68" l="1"/>
  <c r="D68"/>
  <c r="C68"/>
  <c r="E58"/>
  <c r="D58"/>
  <c r="C58"/>
  <c r="D113" l="1"/>
  <c r="E113" l="1"/>
  <c r="C66" l="1"/>
  <c r="C25" l="1"/>
  <c r="D25" l="1"/>
  <c r="E66" l="1"/>
  <c r="D66"/>
  <c r="C45"/>
  <c r="C72"/>
  <c r="C32"/>
  <c r="C24" s="1"/>
  <c r="C75"/>
  <c r="C71" l="1"/>
  <c r="D45" l="1"/>
  <c r="E45"/>
  <c r="C150" l="1"/>
  <c r="D150"/>
  <c r="D138" s="1"/>
  <c r="E150"/>
  <c r="E138" s="1"/>
  <c r="D152"/>
  <c r="E152"/>
  <c r="C152"/>
  <c r="D75"/>
  <c r="E75"/>
  <c r="D72"/>
  <c r="E72"/>
  <c r="E65"/>
  <c r="D57"/>
  <c r="E57"/>
  <c r="D44"/>
  <c r="E44"/>
  <c r="D32"/>
  <c r="D24" s="1"/>
  <c r="E32"/>
  <c r="E25"/>
  <c r="D19"/>
  <c r="D18" s="1"/>
  <c r="E19"/>
  <c r="E18" s="1"/>
  <c r="D11"/>
  <c r="E11"/>
  <c r="C57"/>
  <c r="C44"/>
  <c r="C19"/>
  <c r="C18" s="1"/>
  <c r="C38"/>
  <c r="C11"/>
  <c r="C104"/>
  <c r="C103" s="1"/>
  <c r="C35"/>
  <c r="C138" l="1"/>
  <c r="E24"/>
  <c r="C108"/>
  <c r="E71"/>
  <c r="E108"/>
  <c r="D71"/>
  <c r="D65"/>
  <c r="C65"/>
  <c r="D108"/>
  <c r="C107" l="1"/>
  <c r="C157" s="1"/>
  <c r="D107"/>
  <c r="D157" s="1"/>
  <c r="E107"/>
  <c r="E157" s="1"/>
  <c r="C10"/>
  <c r="C106" s="1"/>
  <c r="E10"/>
  <c r="E106" s="1"/>
  <c r="D10"/>
  <c r="D106" s="1"/>
  <c r="D158" l="1"/>
  <c r="E158"/>
  <c r="C158"/>
</calcChain>
</file>

<file path=xl/sharedStrings.xml><?xml version="1.0" encoding="utf-8"?>
<sst xmlns="http://schemas.openxmlformats.org/spreadsheetml/2006/main" count="290" uniqueCount="275">
  <si>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</si>
  <si>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</si>
  <si>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</si>
  <si>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</si>
  <si>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</si>
  <si>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</si>
  <si>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</si>
  <si>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</si>
  <si>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</si>
  <si>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</si>
  <si>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</si>
  <si>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</si>
  <si>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</si>
  <si>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</si>
  <si>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</si>
  <si>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</si>
  <si>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</si>
  <si>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</si>
  <si>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</si>
  <si>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</si>
  <si>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</si>
  <si>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</si>
  <si>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</si>
  <si>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</si>
  <si>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</si>
  <si>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</si>
  <si>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</si>
  <si>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</si>
  <si>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</si>
  <si>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</si>
  <si>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</si>
  <si>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</si>
  <si>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</si>
  <si>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</si>
  <si>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</si>
  <si>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</si>
  <si>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</si>
  <si>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</si>
  <si>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</si>
  <si>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</si>
  <si>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</si>
  <si>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</si>
  <si>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</si>
  <si>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</si>
  <si>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</si>
  <si>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</si>
  <si>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</si>
  <si>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</si>
  <si>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</si>
  <si>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</si>
  <si>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</si>
  <si>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</si>
  <si>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</si>
  <si>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</si>
  <si>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</si>
  <si>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</si>
  <si>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</si>
  <si>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</si>
  <si>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</si>
  <si>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</si>
  <si>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</si>
  <si>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</si>
  <si>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</si>
  <si>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</si>
  <si>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</si>
  <si>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</si>
  <si>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</si>
  <si>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</si>
  <si>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</si>
  <si>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</si>
  <si>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</si>
  <si>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</si>
  <si>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</si>
  <si>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</si>
  <si>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</si>
  <si>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</si>
  <si>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</si>
  <si>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</si>
  <si>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</si>
  <si>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</si>
  <si>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</si>
  <si>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</si>
  <si>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</si>
  <si>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</si>
  <si>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</si>
  <si>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</si>
  <si>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</si>
  <si>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</si>
  <si>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</si>
  <si>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</si>
  <si>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</si>
  <si>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</si>
  <si>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</si>
  <si>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</si>
  <si>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</si>
  <si>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</si>
  <si>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</si>
  <si>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</si>
  <si>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</si>
  <si>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</si>
  <si>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</si>
  <si>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</si>
  <si>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</si>
  <si>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</si>
  <si>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</si>
  <si>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</si>
  <si>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</si>
  <si>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</si>
  <si>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</si>
  <si>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</si>
  <si>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</si>
  <si>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</si>
  <si>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</si>
  <si>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</si>
  <si>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</si>
  <si>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</si>
  <si>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</si>
  <si>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</si>
  <si>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</si>
  <si>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</si>
  <si>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</si>
  <si>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</si>
  <si>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</si>
  <si>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</si>
  <si>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</si>
  <si>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</si>
  <si>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</si>
  <si>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</si>
  <si>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</si>
  <si>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</si>
  <si>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</si>
  <si>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</si>
  <si>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</si>
  <si>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</si>
  <si>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</si>
  <si>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</si>
  <si>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</si>
  <si>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</si>
  <si>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</si>
  <si>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</si>
  <si>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</si>
  <si>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</si>
  <si>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</si>
  <si>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</si>
  <si>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</si>
  <si>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</si>
  <si>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</si>
  <si>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</si>
  <si>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</si>
  <si>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</si>
  <si>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</si>
  <si>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</si>
  <si>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</si>
  <si>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</si>
  <si>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</si>
  <si>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</si>
  <si>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</si>
  <si>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</si>
  <si>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</si>
  <si>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</si>
  <si>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</si>
  <si>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</si>
  <si>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</si>
  <si>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</si>
  <si>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</si>
  <si>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</si>
  <si>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</si>
  <si>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</si>
  <si>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</si>
  <si>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</si>
  <si>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</si>
  <si>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</si>
  <si>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</si>
  <si>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</si>
  <si>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</si>
  <si>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</si>
  <si>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</si>
  <si>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</si>
  <si>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</si>
  <si>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</si>
  <si>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</si>
  <si>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</si>
  <si>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</si>
  <si>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</si>
  <si>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</si>
  <si>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</si>
  <si>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</si>
  <si>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</si>
  <si>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</si>
  <si>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</si>
  <si>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</si>
  <si>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</si>
  <si>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</si>
  <si>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</si>
  <si>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</si>
  <si>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</si>
  <si>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</si>
  <si>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</si>
  <si>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</si>
  <si>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</si>
  <si>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</si>
  <si>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2024 год</t>
  </si>
  <si>
    <t>1 01 02080 01 0000 110</t>
  </si>
  <si>
    <t>1 16 01073 01 0000 140</t>
  </si>
  <si>
    <t>2 02 35303 05 0000 150</t>
  </si>
  <si>
    <t>2025 год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</si>
  <si>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2023 год и плановый период 2024 и 2025 годов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</si>
  <si>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</si>
  <si>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</si>
  <si>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</si>
  <si>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</si>
  <si>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</si>
  <si>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</si>
  <si>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</si>
  <si>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</si>
  <si>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</si>
  <si>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</si>
  <si>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</si>
  <si>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</si>
  <si>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</si>
  <si>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</si>
  <si>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</si>
  <si>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</si>
  <si>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</si>
  <si>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</si>
  <si>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</si>
  <si>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</si>
  <si>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</si>
  <si>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</si>
  <si>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</si>
  <si>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</si>
  <si>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</si>
  <si>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</si>
  <si>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</si>
  <si>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</si>
  <si>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</si>
  <si>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</si>
  <si>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</si>
  <si>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</si>
  <si>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</si>
  <si>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</si>
  <si>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</si>
  <si>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</si>
  <si>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</si>
  <si>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</si>
  <si>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</si>
  <si>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</si>
  <si>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</si>
  <si>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</si>
  <si>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</si>
  <si>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</si>
  <si>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</si>
  <si>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</si>
  <si>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</si>
  <si>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</si>
  <si>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</si>
  <si>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</si>
  <si>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</si>
  <si>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</si>
  <si>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</si>
  <si>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</si>
  <si>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</si>
  <si>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</si>
  <si>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</si>
  <si>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</si>
  <si>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</si>
  <si>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</si>
  <si>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</si>
  <si>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</si>
  <si>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</si>
  <si>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</si>
  <si>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</si>
  <si>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Приложение 2 к решению Муниципального Собрания  района  от  14.12.2022 № 364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</si>
  <si>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</si>
  <si>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Приложение 2 к решению Муниципального Собрания  района  от  14.12.2023 № 520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</si>
</sst>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1"/>
  <sheetViews>
    <sheetView tabSelected="1" view="pageBreakPreview" zoomScaleNormal="85" zoomScaleSheetLayoutView="100" workbookViewId="0">
      <selection activeCell="C6" sqref="C6:E7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50.25" customHeight="1">
      <c r="C1" s="54" t="s">
        <v>274</v>
      </c>
      <c r="D1" s="54"/>
      <c r="E1" s="54"/>
    </row>
    <row r="2" spans="1:66" ht="61.2" customHeight="1">
      <c r="C2" s="54" t="s">
        <v>272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206</v>
      </c>
      <c r="B4" s="55"/>
      <c r="C4" s="55"/>
      <c r="D4" s="55"/>
      <c r="E4" s="55"/>
    </row>
    <row r="5" spans="1:66" ht="16.2" customHeight="1" thickBot="1">
      <c r="B5" s="19"/>
    </row>
    <row r="6" spans="1:66" s="5" customFormat="1" ht="18" customHeight="1">
      <c r="A6" s="60" t="s">
        <v>14</v>
      </c>
      <c r="B6" s="62" t="s">
        <v>139</v>
      </c>
      <c r="C6" s="65" t="s">
        <v>0</v>
      </c>
      <c r="D6" s="66"/>
      <c r="E6" s="6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8"/>
      <c r="D7" s="69"/>
      <c r="E7" s="7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53" t="s">
        <v>187</v>
      </c>
      <c r="D8" s="40" t="s">
        <v>201</v>
      </c>
      <c r="E8" s="41" t="s">
        <v>205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140</v>
      </c>
      <c r="C10" s="48">
        <f>C11+C18+C24+C37+C44+C57+C65+C71+C103+C79</f>
        <v>561974.6</v>
      </c>
      <c r="D10" s="48">
        <f>D11+D18+D24+D37+D44+D57+D65+D71+D103+D79</f>
        <v>557219</v>
      </c>
      <c r="E10" s="48">
        <f>E11+E18+E24+E37+E44+E57+E65+E71+E103+E79</f>
        <v>551281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345966</v>
      </c>
      <c r="D11" s="48">
        <f>D12</f>
        <v>362845</v>
      </c>
      <c r="E11" s="48">
        <f>E12</f>
        <v>339772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SUM(C13:C17)</f>
        <v>345966</v>
      </c>
      <c r="D12" s="49">
        <f t="shared" ref="D12:E12" si="0">SUM(D13:D17)</f>
        <v>362845</v>
      </c>
      <c r="E12" s="49">
        <f t="shared" si="0"/>
        <v>339772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3.6">
      <c r="A13" s="15" t="s">
        <v>39</v>
      </c>
      <c r="B13" s="25" t="s">
        <v>265</v>
      </c>
      <c r="C13" s="39">
        <v>325701</v>
      </c>
      <c r="D13" s="39">
        <v>341749</v>
      </c>
      <c r="E13" s="39">
        <v>318942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67</v>
      </c>
      <c r="B14" s="25" t="s">
        <v>103</v>
      </c>
      <c r="C14" s="39">
        <v>2697</v>
      </c>
      <c r="D14" s="39">
        <v>2831</v>
      </c>
      <c r="E14" s="39">
        <v>2642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100</v>
      </c>
      <c r="C15" s="39">
        <v>8767</v>
      </c>
      <c r="D15" s="39">
        <v>9198</v>
      </c>
      <c r="E15" s="39">
        <v>8584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104</v>
      </c>
      <c r="C16" s="39">
        <v>2029</v>
      </c>
      <c r="D16" s="39">
        <v>2155</v>
      </c>
      <c r="E16" s="39">
        <v>2264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09.2">
      <c r="A17" s="15" t="s">
        <v>202</v>
      </c>
      <c r="B17" s="25" t="s">
        <v>266</v>
      </c>
      <c r="C17" s="39">
        <v>6772</v>
      </c>
      <c r="D17" s="39">
        <v>6912</v>
      </c>
      <c r="E17" s="39">
        <v>7340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18" customFormat="1" ht="31.2">
      <c r="A18" s="30" t="s">
        <v>83</v>
      </c>
      <c r="B18" s="23" t="s">
        <v>84</v>
      </c>
      <c r="C18" s="48">
        <f>C19</f>
        <v>51154</v>
      </c>
      <c r="D18" s="48">
        <f>D19</f>
        <v>54396</v>
      </c>
      <c r="E18" s="48">
        <f>E19</f>
        <v>57568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</row>
    <row r="19" spans="1:66" s="18" customFormat="1" ht="31.2">
      <c r="A19" s="31" t="s">
        <v>85</v>
      </c>
      <c r="B19" s="21" t="s">
        <v>86</v>
      </c>
      <c r="C19" s="49">
        <f>C20+C21+C22+C23</f>
        <v>51154</v>
      </c>
      <c r="D19" s="49">
        <f>D20+D21+D22+D23</f>
        <v>54396</v>
      </c>
      <c r="E19" s="49">
        <f>E20+E21+E22+E23</f>
        <v>57568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29" customFormat="1" ht="98.25" customHeight="1">
      <c r="A20" s="15" t="s">
        <v>180</v>
      </c>
      <c r="B20" s="25" t="s">
        <v>207</v>
      </c>
      <c r="C20" s="50">
        <v>25014</v>
      </c>
      <c r="D20" s="50">
        <v>26600</v>
      </c>
      <c r="E20" s="50">
        <v>28151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</row>
    <row r="21" spans="1:66" s="29" customFormat="1" ht="109.5" customHeight="1">
      <c r="A21" s="15" t="s">
        <v>165</v>
      </c>
      <c r="B21" s="25" t="s">
        <v>208</v>
      </c>
      <c r="C21" s="50">
        <v>153</v>
      </c>
      <c r="D21" s="50">
        <v>163</v>
      </c>
      <c r="E21" s="50">
        <v>173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101.25" customHeight="1">
      <c r="A22" s="15" t="s">
        <v>166</v>
      </c>
      <c r="B22" s="25" t="s">
        <v>273</v>
      </c>
      <c r="C22" s="50">
        <v>28800</v>
      </c>
      <c r="D22" s="50">
        <v>30625</v>
      </c>
      <c r="E22" s="50">
        <v>32411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98.25" customHeight="1">
      <c r="A23" s="15" t="s">
        <v>167</v>
      </c>
      <c r="B23" s="25" t="s">
        <v>209</v>
      </c>
      <c r="C23" s="50">
        <v>-2813</v>
      </c>
      <c r="D23" s="50">
        <v>-2992</v>
      </c>
      <c r="E23" s="50">
        <v>-3167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18" customFormat="1" ht="17.25" customHeight="1">
      <c r="A24" s="16" t="s">
        <v>20</v>
      </c>
      <c r="B24" s="23" t="s">
        <v>2</v>
      </c>
      <c r="C24" s="48">
        <f>C25+C30+C32</f>
        <v>66197</v>
      </c>
      <c r="D24" s="48">
        <f t="shared" ref="D24:E24" si="1">D25+D30+D32</f>
        <v>63125</v>
      </c>
      <c r="E24" s="48">
        <f t="shared" si="1"/>
        <v>72017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</row>
    <row r="25" spans="1:66" s="18" customFormat="1" ht="31.2">
      <c r="A25" s="31" t="s">
        <v>105</v>
      </c>
      <c r="B25" s="32" t="s">
        <v>106</v>
      </c>
      <c r="C25" s="49">
        <f>C26+C27+C28</f>
        <v>62672</v>
      </c>
      <c r="D25" s="49">
        <f>D26+D27+D28</f>
        <v>59486</v>
      </c>
      <c r="E25" s="49">
        <f>E26+E27+E28</f>
        <v>68292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29" customFormat="1" ht="31.2">
      <c r="A26" s="15" t="s">
        <v>122</v>
      </c>
      <c r="B26" s="25" t="s">
        <v>107</v>
      </c>
      <c r="C26" s="50">
        <f>38083+710</f>
        <v>38793</v>
      </c>
      <c r="D26" s="50">
        <v>40456</v>
      </c>
      <c r="E26" s="50">
        <v>47722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</row>
    <row r="27" spans="1:66" s="29" customFormat="1" ht="62.4">
      <c r="A27" s="15" t="s">
        <v>123</v>
      </c>
      <c r="B27" s="25" t="s">
        <v>210</v>
      </c>
      <c r="C27" s="50">
        <f>17879+6000</f>
        <v>23879</v>
      </c>
      <c r="D27" s="50">
        <v>19030</v>
      </c>
      <c r="E27" s="50">
        <v>20570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30.75" hidden="1" customHeight="1">
      <c r="A28" s="15" t="s">
        <v>108</v>
      </c>
      <c r="B28" s="25" t="s">
        <v>109</v>
      </c>
      <c r="C28" s="50"/>
      <c r="D28" s="50"/>
      <c r="E28" s="50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2.25" hidden="1" customHeight="1">
      <c r="A29" s="15" t="s">
        <v>50</v>
      </c>
      <c r="B29" s="25" t="s">
        <v>94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>
      <c r="A30" s="31" t="s">
        <v>21</v>
      </c>
      <c r="B30" s="32" t="s">
        <v>4</v>
      </c>
      <c r="C30" s="49">
        <f>C31</f>
        <v>555</v>
      </c>
      <c r="D30" s="49">
        <f>D31</f>
        <v>599</v>
      </c>
      <c r="E30" s="49">
        <f>E31</f>
        <v>605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>
      <c r="A31" s="15" t="s">
        <v>51</v>
      </c>
      <c r="B31" s="25" t="s">
        <v>4</v>
      </c>
      <c r="C31" s="50">
        <v>555</v>
      </c>
      <c r="D31" s="50">
        <v>599</v>
      </c>
      <c r="E31" s="50">
        <v>605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ht="31.2">
      <c r="A32" s="31" t="s">
        <v>76</v>
      </c>
      <c r="B32" s="32" t="s">
        <v>77</v>
      </c>
      <c r="C32" s="49">
        <f>C33</f>
        <v>2970</v>
      </c>
      <c r="D32" s="49">
        <f>D33</f>
        <v>3040</v>
      </c>
      <c r="E32" s="49">
        <f>E33</f>
        <v>3120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1.2">
      <c r="A33" s="15" t="s">
        <v>78</v>
      </c>
      <c r="B33" s="25" t="s">
        <v>181</v>
      </c>
      <c r="C33" s="50">
        <v>2970</v>
      </c>
      <c r="D33" s="50">
        <v>3040</v>
      </c>
      <c r="E33" s="50">
        <v>3120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2.25" hidden="1" customHeight="1">
      <c r="A34" s="15" t="s">
        <v>52</v>
      </c>
      <c r="B34" s="25" t="s">
        <v>53</v>
      </c>
      <c r="C34" s="50"/>
      <c r="D34" s="50"/>
      <c r="E34" s="50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18" customFormat="1" ht="21.75" hidden="1" customHeight="1">
      <c r="A35" s="31" t="s">
        <v>22</v>
      </c>
      <c r="B35" s="32" t="s">
        <v>13</v>
      </c>
      <c r="C35" s="49">
        <f>C36</f>
        <v>0</v>
      </c>
      <c r="D35" s="49"/>
      <c r="E35" s="49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</row>
    <row r="36" spans="1:66" s="29" customFormat="1" ht="15" hidden="1" customHeight="1">
      <c r="A36" s="15" t="s">
        <v>23</v>
      </c>
      <c r="B36" s="25" t="s">
        <v>15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15" customHeight="1">
      <c r="A37" s="16" t="s">
        <v>42</v>
      </c>
      <c r="B37" s="23" t="s">
        <v>43</v>
      </c>
      <c r="C37" s="48">
        <f>C40+C42</f>
        <v>340</v>
      </c>
      <c r="D37" s="48">
        <f t="shared" ref="D37:E37" si="2">D40+D42</f>
        <v>340</v>
      </c>
      <c r="E37" s="48">
        <f t="shared" si="2"/>
        <v>340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18" customFormat="1" ht="31.2" hidden="1">
      <c r="A38" s="31" t="s">
        <v>110</v>
      </c>
      <c r="B38" s="32" t="s">
        <v>111</v>
      </c>
      <c r="C38" s="49">
        <f>C39</f>
        <v>0</v>
      </c>
      <c r="D38" s="49"/>
      <c r="E38" s="49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</row>
    <row r="39" spans="1:66" s="29" customFormat="1" ht="46.8" hidden="1">
      <c r="A39" s="15" t="s">
        <v>112</v>
      </c>
      <c r="B39" s="25" t="s">
        <v>113</v>
      </c>
      <c r="C39" s="50"/>
      <c r="D39" s="50"/>
      <c r="E39" s="50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</row>
    <row r="40" spans="1:66" s="29" customFormat="1" ht="31.2">
      <c r="A40" s="31" t="s">
        <v>110</v>
      </c>
      <c r="B40" s="32" t="s">
        <v>111</v>
      </c>
      <c r="C40" s="49">
        <f>C41</f>
        <v>310</v>
      </c>
      <c r="D40" s="49">
        <f t="shared" ref="D40:E40" si="3">D41</f>
        <v>310</v>
      </c>
      <c r="E40" s="49">
        <f t="shared" si="3"/>
        <v>310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46.8">
      <c r="A41" s="15" t="s">
        <v>112</v>
      </c>
      <c r="B41" s="25" t="s">
        <v>113</v>
      </c>
      <c r="C41" s="50">
        <v>310</v>
      </c>
      <c r="D41" s="50">
        <v>310</v>
      </c>
      <c r="E41" s="50">
        <v>310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18" customFormat="1" ht="31.2">
      <c r="A42" s="31" t="s">
        <v>44</v>
      </c>
      <c r="B42" s="32" t="s">
        <v>45</v>
      </c>
      <c r="C42" s="49">
        <f>C43</f>
        <v>30</v>
      </c>
      <c r="D42" s="49">
        <f t="shared" ref="D42:E42" si="4">D43</f>
        <v>30</v>
      </c>
      <c r="E42" s="49">
        <f t="shared" si="4"/>
        <v>30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</row>
    <row r="43" spans="1:66" s="29" customFormat="1" ht="31.2">
      <c r="A43" s="15" t="s">
        <v>72</v>
      </c>
      <c r="B43" s="25" t="s">
        <v>73</v>
      </c>
      <c r="C43" s="50">
        <v>30</v>
      </c>
      <c r="D43" s="50">
        <v>30</v>
      </c>
      <c r="E43" s="50">
        <v>30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16" t="s">
        <v>24</v>
      </c>
      <c r="B44" s="23" t="s">
        <v>6</v>
      </c>
      <c r="C44" s="48">
        <f>C47+C45+C54+C52</f>
        <v>32879</v>
      </c>
      <c r="D44" s="48">
        <f t="shared" ref="D44:E44" si="5">D47+D45+D54+D52</f>
        <v>33228</v>
      </c>
      <c r="E44" s="48">
        <f t="shared" si="5"/>
        <v>32879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18" customFormat="1" ht="62.4">
      <c r="A45" s="31" t="s">
        <v>87</v>
      </c>
      <c r="B45" s="32" t="s">
        <v>88</v>
      </c>
      <c r="C45" s="49">
        <f>C46</f>
        <v>0</v>
      </c>
      <c r="D45" s="49">
        <f t="shared" ref="D45:E45" si="6">D46</f>
        <v>0</v>
      </c>
      <c r="E45" s="49">
        <f t="shared" si="6"/>
        <v>0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46.8">
      <c r="A46" s="15" t="s">
        <v>95</v>
      </c>
      <c r="B46" s="25" t="s">
        <v>89</v>
      </c>
      <c r="C46" s="50">
        <v>0</v>
      </c>
      <c r="D46" s="50">
        <v>0</v>
      </c>
      <c r="E46" s="50"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78">
      <c r="A47" s="31" t="s">
        <v>25</v>
      </c>
      <c r="B47" s="32" t="s">
        <v>182</v>
      </c>
      <c r="C47" s="49">
        <f>C48+C49+C50+C51</f>
        <v>30897</v>
      </c>
      <c r="D47" s="49">
        <f t="shared" ref="D47:E47" si="7">D48+D49+D50+D51</f>
        <v>30897</v>
      </c>
      <c r="E47" s="49">
        <f t="shared" si="7"/>
        <v>30897</v>
      </c>
      <c r="F47" s="17"/>
      <c r="G47" s="33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29" customFormat="1" ht="76.2" customHeight="1">
      <c r="A48" s="15" t="s">
        <v>134</v>
      </c>
      <c r="B48" s="25" t="s">
        <v>135</v>
      </c>
      <c r="C48" s="50">
        <v>29317</v>
      </c>
      <c r="D48" s="50">
        <v>29317</v>
      </c>
      <c r="E48" s="50">
        <v>29317</v>
      </c>
      <c r="F48" s="47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</row>
    <row r="49" spans="1:66" s="29" customFormat="1" ht="66.75" customHeight="1">
      <c r="A49" s="15" t="s">
        <v>96</v>
      </c>
      <c r="B49" s="25" t="s">
        <v>118</v>
      </c>
      <c r="C49" s="50">
        <v>517</v>
      </c>
      <c r="D49" s="50">
        <v>517</v>
      </c>
      <c r="E49" s="50">
        <v>517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48.75" hidden="1" customHeight="1">
      <c r="A50" s="15" t="s">
        <v>98</v>
      </c>
      <c r="B50" s="25" t="s">
        <v>46</v>
      </c>
      <c r="C50" s="50"/>
      <c r="D50" s="50"/>
      <c r="E50" s="50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31.2">
      <c r="A51" s="15" t="s">
        <v>99</v>
      </c>
      <c r="B51" s="25" t="s">
        <v>119</v>
      </c>
      <c r="C51" s="50">
        <v>1063</v>
      </c>
      <c r="D51" s="50">
        <v>1063</v>
      </c>
      <c r="E51" s="50">
        <v>1063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46.8">
      <c r="A52" s="31" t="s">
        <v>199</v>
      </c>
      <c r="B52" s="32" t="s">
        <v>211</v>
      </c>
      <c r="C52" s="49">
        <f>C53</f>
        <v>6</v>
      </c>
      <c r="D52" s="49">
        <f t="shared" ref="D52:E52" si="8">D53</f>
        <v>6</v>
      </c>
      <c r="E52" s="49">
        <f t="shared" si="8"/>
        <v>6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124.8">
      <c r="A53" s="15" t="s">
        <v>150</v>
      </c>
      <c r="B53" s="25" t="s">
        <v>151</v>
      </c>
      <c r="C53" s="50">
        <v>6</v>
      </c>
      <c r="D53" s="50">
        <v>6</v>
      </c>
      <c r="E53" s="50">
        <v>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18" customFormat="1" ht="78">
      <c r="A54" s="31" t="s">
        <v>127</v>
      </c>
      <c r="B54" s="32" t="s">
        <v>126</v>
      </c>
      <c r="C54" s="49">
        <f>C55+C56</f>
        <v>1976</v>
      </c>
      <c r="D54" s="49">
        <f t="shared" ref="D54:E54" si="9">D55+D56</f>
        <v>2325</v>
      </c>
      <c r="E54" s="49">
        <f t="shared" si="9"/>
        <v>1976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</row>
    <row r="55" spans="1:66" s="29" customFormat="1" ht="78">
      <c r="A55" s="15" t="s">
        <v>124</v>
      </c>
      <c r="B55" s="25" t="s">
        <v>125</v>
      </c>
      <c r="C55" s="50">
        <v>743</v>
      </c>
      <c r="D55" s="50">
        <v>2325</v>
      </c>
      <c r="E55" s="50">
        <v>1976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29" customFormat="1" ht="93.6">
      <c r="A56" s="15" t="s">
        <v>270</v>
      </c>
      <c r="B56" s="25" t="s">
        <v>271</v>
      </c>
      <c r="C56" s="50">
        <v>1233</v>
      </c>
      <c r="D56" s="50">
        <v>0</v>
      </c>
      <c r="E56" s="50">
        <v>0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18" customFormat="1" ht="18.75" customHeight="1">
      <c r="A57" s="16" t="s">
        <v>64</v>
      </c>
      <c r="B57" s="23" t="s">
        <v>7</v>
      </c>
      <c r="C57" s="48">
        <f>SUM(C58)</f>
        <v>30239.4</v>
      </c>
      <c r="D57" s="48">
        <f>SUM(D58)</f>
        <v>28526</v>
      </c>
      <c r="E57" s="48">
        <f>SUM(E58)</f>
        <v>33946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</row>
    <row r="58" spans="1:66" s="18" customFormat="1" ht="17.399999999999999" customHeight="1">
      <c r="A58" s="31" t="s">
        <v>26</v>
      </c>
      <c r="B58" s="32" t="s">
        <v>3</v>
      </c>
      <c r="C58" s="49">
        <f>C59+C62+C63+C64</f>
        <v>30239.4</v>
      </c>
      <c r="D58" s="49">
        <f>D59+D62+D63+D64</f>
        <v>28526</v>
      </c>
      <c r="E58" s="49">
        <f>E59+E62+E63+E64</f>
        <v>33946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29" customFormat="1" ht="31.2">
      <c r="A59" s="15" t="s">
        <v>57</v>
      </c>
      <c r="B59" s="25" t="s">
        <v>212</v>
      </c>
      <c r="C59" s="50">
        <f>96+467.4</f>
        <v>563.4</v>
      </c>
      <c r="D59" s="50">
        <v>114</v>
      </c>
      <c r="E59" s="50">
        <v>136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t="30.75" hidden="1" customHeight="1">
      <c r="A60" s="15" t="s">
        <v>128</v>
      </c>
      <c r="B60" s="25" t="s">
        <v>129</v>
      </c>
      <c r="C60" s="50"/>
      <c r="D60" s="50"/>
      <c r="E60" s="5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hidden="1">
      <c r="A61" s="15" t="s">
        <v>74</v>
      </c>
      <c r="B61" s="25" t="s">
        <v>75</v>
      </c>
      <c r="C61" s="50"/>
      <c r="D61" s="50"/>
      <c r="E61" s="5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>
      <c r="A62" s="15" t="s">
        <v>74</v>
      </c>
      <c r="B62" s="25" t="s">
        <v>188</v>
      </c>
      <c r="C62" s="50">
        <v>168</v>
      </c>
      <c r="D62" s="50">
        <v>199</v>
      </c>
      <c r="E62" s="50">
        <v>238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>
      <c r="A63" s="15" t="s">
        <v>143</v>
      </c>
      <c r="B63" s="25" t="s">
        <v>144</v>
      </c>
      <c r="C63" s="50">
        <f>23636+5800</f>
        <v>29436</v>
      </c>
      <c r="D63" s="50">
        <v>28127</v>
      </c>
      <c r="E63" s="50">
        <v>33471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174</v>
      </c>
      <c r="B64" s="25" t="s">
        <v>175</v>
      </c>
      <c r="C64" s="50">
        <v>72</v>
      </c>
      <c r="D64" s="50">
        <v>86</v>
      </c>
      <c r="E64" s="50">
        <v>101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34" customFormat="1" ht="31.2">
      <c r="A65" s="16" t="s">
        <v>27</v>
      </c>
      <c r="B65" s="23" t="s">
        <v>58</v>
      </c>
      <c r="C65" s="48">
        <f>C66+C68</f>
        <v>4941</v>
      </c>
      <c r="D65" s="48">
        <f>D66+D68</f>
        <v>4941</v>
      </c>
      <c r="E65" s="48">
        <f>E66+E68</f>
        <v>4941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</row>
    <row r="66" spans="1:66" s="18" customFormat="1">
      <c r="A66" s="31" t="s">
        <v>114</v>
      </c>
      <c r="B66" s="32" t="s">
        <v>115</v>
      </c>
      <c r="C66" s="49">
        <f>C67</f>
        <v>4254</v>
      </c>
      <c r="D66" s="49">
        <f>D67</f>
        <v>4254</v>
      </c>
      <c r="E66" s="49">
        <f>E67</f>
        <v>4254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</row>
    <row r="67" spans="1:66" s="29" customFormat="1" ht="31.2">
      <c r="A67" s="15" t="s">
        <v>116</v>
      </c>
      <c r="B67" s="25" t="s">
        <v>117</v>
      </c>
      <c r="C67" s="50">
        <v>4254</v>
      </c>
      <c r="D67" s="50">
        <v>4254</v>
      </c>
      <c r="E67" s="50">
        <v>4254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</row>
    <row r="68" spans="1:66" s="18" customFormat="1" ht="17.399999999999999" customHeight="1">
      <c r="A68" s="31" t="s">
        <v>61</v>
      </c>
      <c r="B68" s="32" t="s">
        <v>62</v>
      </c>
      <c r="C68" s="49">
        <f>C70+C69</f>
        <v>687</v>
      </c>
      <c r="D68" s="49">
        <f>D70+D69</f>
        <v>687</v>
      </c>
      <c r="E68" s="49">
        <f>E70+E69</f>
        <v>687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18" customFormat="1" ht="28.8" customHeight="1">
      <c r="A69" s="15" t="s">
        <v>192</v>
      </c>
      <c r="B69" s="25" t="s">
        <v>193</v>
      </c>
      <c r="C69" s="50">
        <v>420</v>
      </c>
      <c r="D69" s="50">
        <v>420</v>
      </c>
      <c r="E69" s="50">
        <v>420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</row>
    <row r="70" spans="1:66" s="29" customFormat="1" ht="31.2">
      <c r="A70" s="15" t="s">
        <v>59</v>
      </c>
      <c r="B70" s="25" t="s">
        <v>60</v>
      </c>
      <c r="C70" s="50">
        <v>267</v>
      </c>
      <c r="D70" s="50">
        <v>267</v>
      </c>
      <c r="E70" s="50">
        <v>267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</row>
    <row r="71" spans="1:66" s="34" customFormat="1" ht="21" customHeight="1">
      <c r="A71" s="16" t="s">
        <v>28</v>
      </c>
      <c r="B71" s="23" t="s">
        <v>16</v>
      </c>
      <c r="C71" s="48">
        <f>C72+C75</f>
        <v>28715.200000000001</v>
      </c>
      <c r="D71" s="48">
        <f>D72+D75</f>
        <v>8275</v>
      </c>
      <c r="E71" s="48">
        <f>E72+E75</f>
        <v>8275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</row>
    <row r="72" spans="1:66" s="18" customFormat="1" ht="78">
      <c r="A72" s="31" t="s">
        <v>65</v>
      </c>
      <c r="B72" s="32" t="s">
        <v>213</v>
      </c>
      <c r="C72" s="49">
        <f>C73+C74</f>
        <v>6834</v>
      </c>
      <c r="D72" s="49">
        <f>D73+D74</f>
        <v>2500</v>
      </c>
      <c r="E72" s="49">
        <f>E73+E74</f>
        <v>2500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</row>
    <row r="73" spans="1:66" s="36" customFormat="1" ht="79.2" customHeight="1">
      <c r="A73" s="15" t="s">
        <v>63</v>
      </c>
      <c r="B73" s="25" t="s">
        <v>47</v>
      </c>
      <c r="C73" s="50">
        <f>2500+4334</f>
        <v>6834</v>
      </c>
      <c r="D73" s="50">
        <v>2500</v>
      </c>
      <c r="E73" s="50">
        <v>2500</v>
      </c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</row>
    <row r="74" spans="1:66" s="36" customFormat="1" ht="28.5" hidden="1" customHeight="1">
      <c r="A74" s="15" t="s">
        <v>90</v>
      </c>
      <c r="B74" s="25" t="s">
        <v>91</v>
      </c>
      <c r="C74" s="50"/>
      <c r="D74" s="50"/>
      <c r="E74" s="50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</row>
    <row r="75" spans="1:66" s="34" customFormat="1" ht="31.2">
      <c r="A75" s="31" t="s">
        <v>35</v>
      </c>
      <c r="B75" s="32" t="s">
        <v>214</v>
      </c>
      <c r="C75" s="49">
        <f>C76+C77+C78</f>
        <v>21881.200000000001</v>
      </c>
      <c r="D75" s="49">
        <f>D76+D77+D78</f>
        <v>5775</v>
      </c>
      <c r="E75" s="49">
        <f>E76+E77+E78</f>
        <v>5775</v>
      </c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</row>
    <row r="76" spans="1:66" s="29" customFormat="1" ht="62.4">
      <c r="A76" s="15" t="s">
        <v>136</v>
      </c>
      <c r="B76" s="25" t="s">
        <v>137</v>
      </c>
      <c r="C76" s="50">
        <f>5125+4720+800+6788.4+197.8</f>
        <v>17631.2</v>
      </c>
      <c r="D76" s="50">
        <v>5125</v>
      </c>
      <c r="E76" s="50">
        <v>5125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</row>
    <row r="77" spans="1:66" s="29" customFormat="1" ht="44.4" customHeight="1">
      <c r="A77" s="15" t="s">
        <v>38</v>
      </c>
      <c r="B77" s="25" t="s">
        <v>55</v>
      </c>
      <c r="C77" s="50">
        <f>200+3600</f>
        <v>3800</v>
      </c>
      <c r="D77" s="50">
        <v>200</v>
      </c>
      <c r="E77" s="50">
        <v>200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93.6">
      <c r="A78" s="15" t="s">
        <v>141</v>
      </c>
      <c r="B78" s="25" t="s">
        <v>142</v>
      </c>
      <c r="C78" s="50">
        <v>450</v>
      </c>
      <c r="D78" s="50">
        <v>450</v>
      </c>
      <c r="E78" s="50">
        <v>450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18" customHeight="1">
      <c r="A79" s="16" t="s">
        <v>37</v>
      </c>
      <c r="B79" s="23" t="s">
        <v>36</v>
      </c>
      <c r="C79" s="48">
        <f>C80+C85+C90+C95+C92+C97</f>
        <v>1543</v>
      </c>
      <c r="D79" s="48">
        <f t="shared" ref="D79:E79" si="10">D80+D85+D90+D95+D92+D97</f>
        <v>1543</v>
      </c>
      <c r="E79" s="48">
        <f t="shared" si="10"/>
        <v>1543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31.2" customHeight="1">
      <c r="A80" s="31" t="s">
        <v>216</v>
      </c>
      <c r="B80" s="32" t="s">
        <v>217</v>
      </c>
      <c r="C80" s="49">
        <f>C81+C82+C83+C84</f>
        <v>347</v>
      </c>
      <c r="D80" s="49">
        <f t="shared" ref="D80:E80" si="11">D81+D82+D83+D84</f>
        <v>347</v>
      </c>
      <c r="E80" s="49">
        <f t="shared" si="11"/>
        <v>347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76.8" customHeight="1">
      <c r="A81" s="15" t="s">
        <v>194</v>
      </c>
      <c r="B81" s="25" t="s">
        <v>218</v>
      </c>
      <c r="C81" s="50">
        <v>50</v>
      </c>
      <c r="D81" s="50">
        <v>50</v>
      </c>
      <c r="E81" s="50">
        <v>50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95.25" customHeight="1">
      <c r="A82" s="15" t="s">
        <v>195</v>
      </c>
      <c r="B82" s="25" t="s">
        <v>219</v>
      </c>
      <c r="C82" s="50">
        <v>127</v>
      </c>
      <c r="D82" s="50">
        <v>127</v>
      </c>
      <c r="E82" s="50">
        <v>127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75" customHeight="1">
      <c r="A83" s="15" t="s">
        <v>203</v>
      </c>
      <c r="B83" s="25" t="s">
        <v>220</v>
      </c>
      <c r="C83" s="50">
        <v>98</v>
      </c>
      <c r="D83" s="50">
        <v>98</v>
      </c>
      <c r="E83" s="50">
        <v>98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76.8" customHeight="1">
      <c r="A84" s="15" t="s">
        <v>215</v>
      </c>
      <c r="B84" s="25" t="s">
        <v>221</v>
      </c>
      <c r="C84" s="50">
        <v>72</v>
      </c>
      <c r="D84" s="50">
        <v>72</v>
      </c>
      <c r="E84" s="50">
        <v>72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60.6" customHeight="1">
      <c r="A85" s="31" t="s">
        <v>222</v>
      </c>
      <c r="B85" s="32" t="s">
        <v>223</v>
      </c>
      <c r="C85" s="49">
        <f>C86</f>
        <v>240</v>
      </c>
      <c r="D85" s="49">
        <f t="shared" ref="D85:E85" si="12">D86</f>
        <v>240</v>
      </c>
      <c r="E85" s="49">
        <f t="shared" si="12"/>
        <v>240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78">
      <c r="A86" s="15" t="s">
        <v>176</v>
      </c>
      <c r="B86" s="25" t="s">
        <v>224</v>
      </c>
      <c r="C86" s="50">
        <v>240</v>
      </c>
      <c r="D86" s="50">
        <v>240</v>
      </c>
      <c r="E86" s="50">
        <v>240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idden="1">
      <c r="A87" s="15"/>
      <c r="B87" s="25"/>
      <c r="C87" s="50"/>
      <c r="D87" s="50"/>
      <c r="E87" s="50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45.75" hidden="1" customHeight="1">
      <c r="A88" s="15"/>
      <c r="B88" s="25"/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33" hidden="1" customHeight="1">
      <c r="A89" s="15"/>
      <c r="B89" s="25"/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37.5" customHeight="1">
      <c r="A90" s="31" t="s">
        <v>225</v>
      </c>
      <c r="B90" s="32" t="s">
        <v>200</v>
      </c>
      <c r="C90" s="49">
        <f>C91</f>
        <v>28</v>
      </c>
      <c r="D90" s="49">
        <f t="shared" ref="D90:E90" si="13">D91</f>
        <v>28</v>
      </c>
      <c r="E90" s="49">
        <f t="shared" si="13"/>
        <v>28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customHeight="1">
      <c r="A91" s="15" t="s">
        <v>196</v>
      </c>
      <c r="B91" s="25" t="s">
        <v>226</v>
      </c>
      <c r="C91" s="50">
        <v>28</v>
      </c>
      <c r="D91" s="50">
        <v>28</v>
      </c>
      <c r="E91" s="50">
        <v>28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96.6" customHeight="1">
      <c r="A92" s="31" t="s">
        <v>227</v>
      </c>
      <c r="B92" s="32" t="s">
        <v>228</v>
      </c>
      <c r="C92" s="49">
        <f>C93+C94</f>
        <v>106</v>
      </c>
      <c r="D92" s="49">
        <f t="shared" ref="D92:E92" si="14">D93+D94</f>
        <v>106</v>
      </c>
      <c r="E92" s="49">
        <f t="shared" si="14"/>
        <v>106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64.2" customHeight="1">
      <c r="A93" s="15" t="s">
        <v>179</v>
      </c>
      <c r="B93" s="25" t="s">
        <v>178</v>
      </c>
      <c r="C93" s="50">
        <v>30</v>
      </c>
      <c r="D93" s="50">
        <v>30</v>
      </c>
      <c r="E93" s="50">
        <v>30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62.4">
      <c r="A94" s="15" t="s">
        <v>235</v>
      </c>
      <c r="B94" s="25" t="s">
        <v>236</v>
      </c>
      <c r="C94" s="50">
        <v>76</v>
      </c>
      <c r="D94" s="50">
        <v>76</v>
      </c>
      <c r="E94" s="50">
        <v>76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46.5" customHeight="1">
      <c r="A95" s="31" t="s">
        <v>229</v>
      </c>
      <c r="B95" s="32" t="s">
        <v>230</v>
      </c>
      <c r="C95" s="49">
        <f>C96</f>
        <v>61</v>
      </c>
      <c r="D95" s="49">
        <f t="shared" ref="D95:E95" si="15">D96</f>
        <v>61</v>
      </c>
      <c r="E95" s="49">
        <f t="shared" si="15"/>
        <v>61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197</v>
      </c>
      <c r="B96" s="25" t="s">
        <v>231</v>
      </c>
      <c r="C96" s="50">
        <v>61</v>
      </c>
      <c r="D96" s="50">
        <v>61</v>
      </c>
      <c r="E96" s="50">
        <v>61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>
      <c r="A97" s="31" t="s">
        <v>232</v>
      </c>
      <c r="B97" s="32" t="s">
        <v>233</v>
      </c>
      <c r="C97" s="49">
        <f>C98</f>
        <v>761</v>
      </c>
      <c r="D97" s="49">
        <f t="shared" ref="D97:E97" si="16">D98</f>
        <v>761</v>
      </c>
      <c r="E97" s="49">
        <f t="shared" si="16"/>
        <v>761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t="93" customHeight="1">
      <c r="A98" s="15" t="s">
        <v>177</v>
      </c>
      <c r="B98" s="25" t="s">
        <v>234</v>
      </c>
      <c r="C98" s="50">
        <f>553+208</f>
        <v>761</v>
      </c>
      <c r="D98" s="50">
        <v>761</v>
      </c>
      <c r="E98" s="50">
        <v>761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t="29.25" hidden="1" customHeight="1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18" customFormat="1" ht="18.75" hidden="1" customHeight="1">
      <c r="A103" s="16" t="s">
        <v>48</v>
      </c>
      <c r="B103" s="23" t="s">
        <v>49</v>
      </c>
      <c r="C103" s="48">
        <f>C104</f>
        <v>0</v>
      </c>
      <c r="D103" s="48"/>
      <c r="E103" s="48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18" customFormat="1" ht="23.25" hidden="1" customHeight="1">
      <c r="A104" s="31" t="s">
        <v>34</v>
      </c>
      <c r="B104" s="32" t="s">
        <v>32</v>
      </c>
      <c r="C104" s="49">
        <f>C105</f>
        <v>0</v>
      </c>
      <c r="D104" s="49"/>
      <c r="E104" s="49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29" customFormat="1" ht="24" hidden="1" customHeight="1">
      <c r="A105" s="15" t="s">
        <v>29</v>
      </c>
      <c r="B105" s="25" t="s">
        <v>12</v>
      </c>
      <c r="C105" s="50"/>
      <c r="D105" s="50"/>
      <c r="E105" s="50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</row>
    <row r="106" spans="1:66" s="5" customFormat="1" ht="21.6" customHeight="1">
      <c r="A106" s="58" t="s">
        <v>11</v>
      </c>
      <c r="B106" s="59"/>
      <c r="C106" s="48">
        <f>C10</f>
        <v>561974.6</v>
      </c>
      <c r="D106" s="48">
        <f>D10</f>
        <v>557219</v>
      </c>
      <c r="E106" s="48">
        <f>E10</f>
        <v>551281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20.25" customHeight="1">
      <c r="A107" s="14" t="s">
        <v>30</v>
      </c>
      <c r="B107" s="24" t="s">
        <v>8</v>
      </c>
      <c r="C107" s="48">
        <f>C108+C155+C156</f>
        <v>1459006.1</v>
      </c>
      <c r="D107" s="48">
        <f t="shared" ref="D107:E107" si="17">D108+D155+D156</f>
        <v>1504066.3</v>
      </c>
      <c r="E107" s="48">
        <f t="shared" si="17"/>
        <v>1325945.6000000001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31.2">
      <c r="A108" s="10" t="s">
        <v>31</v>
      </c>
      <c r="B108" s="21" t="s">
        <v>33</v>
      </c>
      <c r="C108" s="49">
        <f>C113+C130+C138+C109+C150+C152</f>
        <v>1457703.4000000001</v>
      </c>
      <c r="D108" s="49">
        <f>D113+D130+D138+D109+D150+D152</f>
        <v>1504066.3</v>
      </c>
      <c r="E108" s="49">
        <f>E113+E130+E138+E109+E150+E152</f>
        <v>1325945.6000000001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>
      <c r="A109" s="10" t="s">
        <v>152</v>
      </c>
      <c r="B109" s="21" t="s">
        <v>138</v>
      </c>
      <c r="C109" s="49">
        <f>C110+C112+C111</f>
        <v>251379.5</v>
      </c>
      <c r="D109" s="49">
        <f t="shared" ref="D109:E109" si="18">D110+D112+D111</f>
        <v>208704.7</v>
      </c>
      <c r="E109" s="49">
        <f t="shared" si="18"/>
        <v>201214.4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13" customFormat="1" ht="46.8">
      <c r="A110" s="11" t="s">
        <v>153</v>
      </c>
      <c r="B110" s="22" t="s">
        <v>243</v>
      </c>
      <c r="C110" s="50">
        <v>13825.9</v>
      </c>
      <c r="D110" s="50">
        <v>14219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31.2">
      <c r="A111" s="11" t="s">
        <v>264</v>
      </c>
      <c r="B111" s="22" t="s">
        <v>263</v>
      </c>
      <c r="C111" s="50">
        <v>48898.7</v>
      </c>
      <c r="D111" s="50">
        <v>0</v>
      </c>
      <c r="E111" s="50"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13" customFormat="1" ht="46.8">
      <c r="A112" s="11" t="s">
        <v>183</v>
      </c>
      <c r="B112" s="22" t="s">
        <v>184</v>
      </c>
      <c r="C112" s="50">
        <v>188654.9</v>
      </c>
      <c r="D112" s="50">
        <v>194485.7</v>
      </c>
      <c r="E112" s="50">
        <v>201214.4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</row>
    <row r="113" spans="1:66" s="5" customFormat="1" ht="31.2">
      <c r="A113" s="10" t="s">
        <v>244</v>
      </c>
      <c r="B113" s="21" t="s">
        <v>245</v>
      </c>
      <c r="C113" s="51">
        <f>SUM(C114:C129)</f>
        <v>623442.5</v>
      </c>
      <c r="D113" s="51">
        <f>SUM(D114:D129)</f>
        <v>696831.8</v>
      </c>
      <c r="E113" s="51">
        <f>SUM(E114:E129)</f>
        <v>501480.9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109.2" hidden="1">
      <c r="A114" s="11" t="s">
        <v>172</v>
      </c>
      <c r="B114" s="37" t="s">
        <v>173</v>
      </c>
      <c r="C114" s="44"/>
      <c r="D114" s="44"/>
      <c r="E114" s="44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31.2">
      <c r="A115" s="11" t="s">
        <v>255</v>
      </c>
      <c r="B115" s="37" t="s">
        <v>256</v>
      </c>
      <c r="C115" s="44">
        <v>198887.6</v>
      </c>
      <c r="D115" s="44">
        <v>100000</v>
      </c>
      <c r="E115" s="44">
        <v>100000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93.6">
      <c r="A116" s="11" t="s">
        <v>172</v>
      </c>
      <c r="B116" s="37" t="s">
        <v>267</v>
      </c>
      <c r="C116" s="44">
        <v>9896.5</v>
      </c>
      <c r="D116" s="44">
        <v>35699.9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247</v>
      </c>
      <c r="B117" s="37" t="s">
        <v>248</v>
      </c>
      <c r="C117" s="44">
        <v>20741.8</v>
      </c>
      <c r="D117" s="44">
        <v>54905.5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">
      <c r="A118" s="11" t="s">
        <v>238</v>
      </c>
      <c r="B118" s="37" t="s">
        <v>239</v>
      </c>
      <c r="C118" s="44">
        <f>41.7+1000</f>
        <v>1041.7</v>
      </c>
      <c r="D118" s="44">
        <f>54.2+1300</f>
        <v>1354.2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80.400000000000006" customHeight="1">
      <c r="A119" s="11" t="s">
        <v>251</v>
      </c>
      <c r="B119" s="37" t="s">
        <v>252</v>
      </c>
      <c r="C119" s="44">
        <f>55.9+1341.5</f>
        <v>1397.4</v>
      </c>
      <c r="D119" s="44">
        <v>0</v>
      </c>
      <c r="E119" s="44">
        <v>0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76.8" customHeight="1">
      <c r="A120" s="11" t="s">
        <v>259</v>
      </c>
      <c r="B120" s="37" t="s">
        <v>260</v>
      </c>
      <c r="C120" s="44">
        <f>4214.7+175.6</f>
        <v>4390.3</v>
      </c>
      <c r="D120" s="44">
        <v>0</v>
      </c>
      <c r="E120" s="44">
        <v>0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68.25" customHeight="1">
      <c r="A121" s="11" t="s">
        <v>257</v>
      </c>
      <c r="B121" s="37" t="s">
        <v>258</v>
      </c>
      <c r="C121" s="44">
        <f>1150.9+27621</f>
        <v>28771.9</v>
      </c>
      <c r="D121" s="44">
        <f>278.2+6677.9</f>
        <v>6956.0999999999995</v>
      </c>
      <c r="E121" s="44">
        <v>0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29.4" customHeight="1">
      <c r="A122" s="11" t="s">
        <v>191</v>
      </c>
      <c r="B122" s="37" t="s">
        <v>237</v>
      </c>
      <c r="C122" s="44">
        <v>192977.3</v>
      </c>
      <c r="D122" s="44">
        <v>124407.9</v>
      </c>
      <c r="E122" s="44">
        <v>0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5" customFormat="1" ht="61.8" customHeight="1">
      <c r="A123" s="11" t="s">
        <v>189</v>
      </c>
      <c r="B123" s="43" t="s">
        <v>190</v>
      </c>
      <c r="C123" s="44">
        <f>4016.9+13448</f>
        <v>17464.900000000001</v>
      </c>
      <c r="D123" s="44">
        <f>4016.9+13448</f>
        <v>17464.900000000001</v>
      </c>
      <c r="E123" s="44">
        <f>4322.4+12967.3</f>
        <v>17289.699999999997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</row>
    <row r="124" spans="1:66" s="46" customFormat="1" ht="31.2">
      <c r="A124" s="42" t="s">
        <v>154</v>
      </c>
      <c r="B124" s="43" t="s">
        <v>149</v>
      </c>
      <c r="C124" s="44">
        <f>602.4+475.7</f>
        <v>1078.0999999999999</v>
      </c>
      <c r="D124" s="44">
        <f>402.3+283.7</f>
        <v>686</v>
      </c>
      <c r="E124" s="44">
        <f>402.3+266.7</f>
        <v>669</v>
      </c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</row>
    <row r="125" spans="1:66" s="46" customFormat="1" ht="31.2">
      <c r="A125" s="42" t="s">
        <v>155</v>
      </c>
      <c r="B125" s="43" t="s">
        <v>164</v>
      </c>
      <c r="C125" s="44">
        <f>538.4+1802.1</f>
        <v>2340.5</v>
      </c>
      <c r="D125" s="44">
        <f>736.2+2464.8</f>
        <v>3201</v>
      </c>
      <c r="E125" s="44">
        <f>9393.8+28181.6</f>
        <v>37575.399999999994</v>
      </c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46" customFormat="1" ht="31.2" hidden="1">
      <c r="A126" s="42" t="s">
        <v>156</v>
      </c>
      <c r="B126" s="43" t="s">
        <v>148</v>
      </c>
      <c r="C126" s="44"/>
      <c r="D126" s="44"/>
      <c r="E126" s="44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</row>
    <row r="127" spans="1:66" s="5" customFormat="1" ht="31.2">
      <c r="A127" s="11" t="s">
        <v>157</v>
      </c>
      <c r="B127" s="37" t="s">
        <v>185</v>
      </c>
      <c r="C127" s="44">
        <v>5404.3</v>
      </c>
      <c r="D127" s="44">
        <v>6209.5</v>
      </c>
      <c r="E127" s="44">
        <f>0</f>
        <v>0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 ht="31.2">
      <c r="A128" s="11" t="s">
        <v>249</v>
      </c>
      <c r="B128" s="37" t="s">
        <v>250</v>
      </c>
      <c r="C128" s="44">
        <v>0</v>
      </c>
      <c r="D128" s="44">
        <f>82130.5+246391.4</f>
        <v>328521.90000000002</v>
      </c>
      <c r="E128" s="44">
        <f>67963.8+203891.4+42500+14166.7</f>
        <v>328521.90000000002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>
      <c r="A129" s="11" t="s">
        <v>158</v>
      </c>
      <c r="B129" s="25" t="s">
        <v>120</v>
      </c>
      <c r="C129" s="44">
        <v>139050.20000000001</v>
      </c>
      <c r="D129" s="44">
        <f>6592.1+3374.8+600+2200+3089.1+340+1228.9</f>
        <v>17424.900000000001</v>
      </c>
      <c r="E129" s="44">
        <f>6592.1+3374.8+600+2200+3089.1+340+1228.9</f>
        <v>17424.900000000001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>
      <c r="A130" s="10" t="s">
        <v>242</v>
      </c>
      <c r="B130" s="21" t="s">
        <v>246</v>
      </c>
      <c r="C130" s="51">
        <f>SUM(C131:C137)</f>
        <v>558644.1</v>
      </c>
      <c r="D130" s="51">
        <f>SUM(D131:D137)</f>
        <v>587250.29999999993</v>
      </c>
      <c r="E130" s="51">
        <f>SUM(E131:E137)</f>
        <v>611970.80000000005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13" customFormat="1" ht="28.8" customHeight="1">
      <c r="A131" s="11" t="s">
        <v>186</v>
      </c>
      <c r="B131" s="25" t="s">
        <v>66</v>
      </c>
      <c r="C131" s="44">
        <v>529469.9</v>
      </c>
      <c r="D131" s="44">
        <f>546.2+9029.1+10.1+1389.7+5438.7+22343.6+15454.3+504715.6</f>
        <v>558927.29999999993</v>
      </c>
      <c r="E131" s="44">
        <f>548.5+9029.1+10.1+1389.7+5623.5+22343.6+15454.3+530599.2</f>
        <v>584998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62.4">
      <c r="A132" s="11" t="s">
        <v>159</v>
      </c>
      <c r="B132" s="25" t="s">
        <v>133</v>
      </c>
      <c r="C132" s="44">
        <v>1.5</v>
      </c>
      <c r="D132" s="44">
        <v>1.6</v>
      </c>
      <c r="E132" s="44">
        <v>1.4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93.6" hidden="1">
      <c r="A133" s="11" t="s">
        <v>160</v>
      </c>
      <c r="B133" s="25" t="s">
        <v>130</v>
      </c>
      <c r="C133" s="44"/>
      <c r="D133" s="44"/>
      <c r="E133" s="44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2.4">
      <c r="A134" s="15" t="s">
        <v>161</v>
      </c>
      <c r="B134" s="25" t="s">
        <v>145</v>
      </c>
      <c r="C134" s="44">
        <v>2200</v>
      </c>
      <c r="D134" s="44">
        <v>1350</v>
      </c>
      <c r="E134" s="44">
        <v>0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62.4">
      <c r="A135" s="15" t="s">
        <v>253</v>
      </c>
      <c r="B135" s="25" t="s">
        <v>254</v>
      </c>
      <c r="C135" s="44">
        <f>126.4+3033.7</f>
        <v>3160.1</v>
      </c>
      <c r="D135" s="44">
        <f>126.4+3033.7</f>
        <v>3160.1</v>
      </c>
      <c r="E135" s="44">
        <f>126.4+3033.7</f>
        <v>3160.1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94.8" customHeight="1">
      <c r="A136" s="15" t="s">
        <v>204</v>
      </c>
      <c r="B136" s="25" t="s">
        <v>268</v>
      </c>
      <c r="C136" s="44">
        <v>20033.900000000001</v>
      </c>
      <c r="D136" s="44">
        <v>20033.900000000001</v>
      </c>
      <c r="E136" s="44">
        <v>20033.900000000001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 ht="31.2">
      <c r="A137" s="15" t="s">
        <v>198</v>
      </c>
      <c r="B137" s="25" t="s">
        <v>269</v>
      </c>
      <c r="C137" s="44">
        <v>3778.7</v>
      </c>
      <c r="D137" s="44">
        <v>3777.4</v>
      </c>
      <c r="E137" s="44">
        <v>3777.4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5" customFormat="1" ht="19.8" customHeight="1">
      <c r="A138" s="10" t="s">
        <v>240</v>
      </c>
      <c r="B138" s="21" t="s">
        <v>241</v>
      </c>
      <c r="C138" s="49">
        <f>SUM(C139:C154)</f>
        <v>24237.3</v>
      </c>
      <c r="D138" s="49">
        <f t="shared" ref="D138:E138" si="19">SUM(D139:D154)</f>
        <v>11279.5</v>
      </c>
      <c r="E138" s="49">
        <f t="shared" si="19"/>
        <v>11279.5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5" customFormat="1" ht="62.4">
      <c r="A139" s="11" t="s">
        <v>162</v>
      </c>
      <c r="B139" s="25" t="s">
        <v>121</v>
      </c>
      <c r="C139" s="50">
        <f>20510.5+114.3+114.3</f>
        <v>20739.099999999999</v>
      </c>
      <c r="D139" s="50">
        <f>10391.5+444+444</f>
        <v>11279.5</v>
      </c>
      <c r="E139" s="50">
        <f>10391.5+444+444</f>
        <v>11279.5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</row>
    <row r="140" spans="1:66" s="13" customFormat="1" ht="46.8" hidden="1">
      <c r="A140" s="11" t="s">
        <v>70</v>
      </c>
      <c r="B140" s="22" t="s">
        <v>71</v>
      </c>
      <c r="C140" s="50"/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13" customFormat="1" ht="46.8" hidden="1">
      <c r="A141" s="11" t="s">
        <v>101</v>
      </c>
      <c r="B141" s="22" t="s">
        <v>102</v>
      </c>
      <c r="C141" s="50"/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13" customFormat="1" ht="78" hidden="1">
      <c r="A142" s="11" t="s">
        <v>54</v>
      </c>
      <c r="B142" s="22" t="s">
        <v>56</v>
      </c>
      <c r="C142" s="50"/>
      <c r="D142" s="50"/>
      <c r="E142" s="50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</row>
    <row r="143" spans="1:66" s="5" customFormat="1" ht="78" hidden="1">
      <c r="A143" s="11" t="s">
        <v>68</v>
      </c>
      <c r="B143" s="22" t="s">
        <v>69</v>
      </c>
      <c r="C143" s="50"/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62.4" hidden="1">
      <c r="A144" s="11" t="s">
        <v>79</v>
      </c>
      <c r="B144" s="22" t="s">
        <v>80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62.4" hidden="1">
      <c r="A145" s="11" t="s">
        <v>81</v>
      </c>
      <c r="B145" s="22" t="s">
        <v>82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13" customFormat="1" ht="62.4" hidden="1">
      <c r="A146" s="11" t="s">
        <v>92</v>
      </c>
      <c r="B146" s="37" t="s">
        <v>93</v>
      </c>
      <c r="C146" s="50"/>
      <c r="D146" s="50"/>
      <c r="E146" s="50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</row>
    <row r="147" spans="1:66" s="13" customFormat="1" ht="31.2">
      <c r="A147" s="11" t="s">
        <v>261</v>
      </c>
      <c r="B147" s="37" t="s">
        <v>262</v>
      </c>
      <c r="C147" s="50">
        <v>52</v>
      </c>
      <c r="D147" s="50">
        <v>0</v>
      </c>
      <c r="E147" s="50">
        <v>0</v>
      </c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</row>
    <row r="148" spans="1:66" s="13" customFormat="1" ht="31.2" hidden="1">
      <c r="A148" s="11" t="s">
        <v>163</v>
      </c>
      <c r="B148" s="37" t="s">
        <v>97</v>
      </c>
      <c r="C148" s="50"/>
      <c r="D148" s="50"/>
      <c r="E148" s="50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</row>
    <row r="149" spans="1:66" s="13" customFormat="1" ht="31.2" hidden="1">
      <c r="A149" s="11" t="s">
        <v>163</v>
      </c>
      <c r="B149" s="37" t="s">
        <v>97</v>
      </c>
      <c r="C149" s="50"/>
      <c r="D149" s="50"/>
      <c r="E149" s="50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</row>
    <row r="150" spans="1:66" s="5" customFormat="1" ht="31.2" hidden="1">
      <c r="A150" s="10" t="s">
        <v>169</v>
      </c>
      <c r="B150" s="21" t="s">
        <v>132</v>
      </c>
      <c r="C150" s="49">
        <f>C151</f>
        <v>0</v>
      </c>
      <c r="D150" s="49">
        <f>D151</f>
        <v>0</v>
      </c>
      <c r="E150" s="49">
        <f>E151</f>
        <v>0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</row>
    <row r="151" spans="1:66" s="5" customFormat="1" ht="46.8" hidden="1">
      <c r="A151" s="11" t="s">
        <v>168</v>
      </c>
      <c r="B151" s="25" t="s">
        <v>131</v>
      </c>
      <c r="C151" s="50"/>
      <c r="D151" s="50"/>
      <c r="E151" s="50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2" spans="1:66" s="5" customFormat="1" ht="31.2" hidden="1">
      <c r="A152" s="10" t="s">
        <v>171</v>
      </c>
      <c r="B152" s="21" t="s">
        <v>147</v>
      </c>
      <c r="C152" s="49">
        <f>C153</f>
        <v>0</v>
      </c>
      <c r="D152" s="49">
        <f>D153</f>
        <v>0</v>
      </c>
      <c r="E152" s="49">
        <f>E153</f>
        <v>0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</row>
    <row r="153" spans="1:66" s="5" customFormat="1" ht="46.8" hidden="1">
      <c r="A153" s="11" t="s">
        <v>170</v>
      </c>
      <c r="B153" s="25" t="s">
        <v>146</v>
      </c>
      <c r="C153" s="50"/>
      <c r="D153" s="50"/>
      <c r="E153" s="50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</row>
    <row r="154" spans="1:66" s="5" customFormat="1" ht="31.2">
      <c r="A154" s="11" t="s">
        <v>163</v>
      </c>
      <c r="B154" s="25" t="s">
        <v>97</v>
      </c>
      <c r="C154" s="50">
        <v>3446.2</v>
      </c>
      <c r="D154" s="50">
        <v>0</v>
      </c>
      <c r="E154" s="50">
        <v>0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</row>
    <row r="155" spans="1:66" s="5" customFormat="1" ht="46.8">
      <c r="A155" s="11" t="s">
        <v>168</v>
      </c>
      <c r="B155" s="25" t="s">
        <v>131</v>
      </c>
      <c r="C155" s="50">
        <f>250+500</f>
        <v>750</v>
      </c>
      <c r="D155" s="50">
        <v>0</v>
      </c>
      <c r="E155" s="50">
        <v>0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</row>
    <row r="156" spans="1:66" s="5" customFormat="1" ht="46.8">
      <c r="A156" s="11" t="s">
        <v>170</v>
      </c>
      <c r="B156" s="25" t="s">
        <v>146</v>
      </c>
      <c r="C156" s="50">
        <f>390.5+162.2</f>
        <v>552.70000000000005</v>
      </c>
      <c r="D156" s="50">
        <v>0</v>
      </c>
      <c r="E156" s="50">
        <v>0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</row>
    <row r="157" spans="1:66" s="5" customFormat="1">
      <c r="A157" s="58" t="s">
        <v>10</v>
      </c>
      <c r="B157" s="59"/>
      <c r="C157" s="48">
        <f>C107</f>
        <v>1459006.1</v>
      </c>
      <c r="D157" s="48">
        <f>D107</f>
        <v>1504066.3</v>
      </c>
      <c r="E157" s="48">
        <f>E107</f>
        <v>1325945.6000000001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</row>
    <row r="158" spans="1:66" s="5" customFormat="1" ht="27.75" customHeight="1" thickBot="1">
      <c r="A158" s="56" t="s">
        <v>9</v>
      </c>
      <c r="B158" s="57"/>
      <c r="C158" s="52">
        <f>C106+C107</f>
        <v>2020980.7000000002</v>
      </c>
      <c r="D158" s="52">
        <f>D106+D107</f>
        <v>2061285.3</v>
      </c>
      <c r="E158" s="52">
        <f>E106+E107</f>
        <v>1877226.6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</row>
    <row r="160" spans="1:66">
      <c r="D160" s="4"/>
      <c r="E160" s="4"/>
    </row>
    <row r="161" spans="4:6">
      <c r="D161" s="4"/>
      <c r="E161" s="4"/>
      <c r="F161" s="4"/>
    </row>
  </sheetData>
  <mergeCells count="9">
    <mergeCell ref="C1:E1"/>
    <mergeCell ref="C2:E2"/>
    <mergeCell ref="A4:E4"/>
    <mergeCell ref="A158:B158"/>
    <mergeCell ref="A106:B106"/>
    <mergeCell ref="A6:A8"/>
    <mergeCell ref="B6:B8"/>
    <mergeCell ref="A157:B157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</vt:lpstr>
      <vt:lpstr>'2023-2025'!Заголовки_для_печати</vt:lpstr>
      <vt:lpstr>'2023-2025'!Область_печати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2023-12-18T14:10:20Z</cp:lastPrinted>
  <dcterms:created xsi:type="dcterms:W3CDTF">2003-11-13T13:05:02Z</dcterms:created>
  <dcterms:modified xsi:type="dcterms:W3CDTF">2023-12-18T14:13:45Z</dcterms:modified>
</cp:coreProperties>
</file>