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480" yWindow="1188" windowWidth="11376" windowHeight="6888"/>
  </bookViews>
  <sheets>
    <sheet name="2024-2026" sheetId="6" r:id="rId1"/>
  </sheets>
  <definedNames>
    <definedName name="_xlnm.Print_Titles" localSheetId="0">'2024-2026'!$6:$9</definedName>
    <definedName name="_xlnm.Print_Area" localSheetId="0">'2024-2026'!$A$1:$E$147</definedName>
  </definedNames>
  <calcPr calcId="125725"/>
</workbook>
</file>

<file path=xl/calcChain.xml><?xml version="1.0" encoding="utf-8"?>
<calcChain xmlns="http://schemas.openxmlformats.org/spreadsheetml/2006/main">
  <c r="C145" i="6"/>
  <c r="C139" l="1"/>
  <c r="D129" l="1"/>
  <c r="E129"/>
  <c r="C129"/>
  <c r="C80" l="1"/>
  <c r="D26"/>
  <c r="E26"/>
  <c r="C27"/>
  <c r="C26" s="1"/>
  <c r="D103"/>
  <c r="D102" s="1"/>
  <c r="E103"/>
  <c r="E102" s="1"/>
  <c r="C97"/>
  <c r="C96"/>
  <c r="C93"/>
  <c r="C89"/>
  <c r="C88"/>
  <c r="C87"/>
  <c r="C86"/>
  <c r="C85"/>
  <c r="C84"/>
  <c r="C83"/>
  <c r="C82"/>
  <c r="C79"/>
  <c r="C78"/>
  <c r="C75"/>
  <c r="C72"/>
  <c r="C69"/>
  <c r="C66"/>
  <c r="C65"/>
  <c r="C64"/>
  <c r="C61"/>
  <c r="C58"/>
  <c r="C57"/>
  <c r="D46"/>
  <c r="E46"/>
  <c r="D49"/>
  <c r="E49"/>
  <c r="C49"/>
  <c r="C54"/>
  <c r="C53"/>
  <c r="C52"/>
  <c r="C51"/>
  <c r="C50"/>
  <c r="C43"/>
  <c r="C35"/>
  <c r="C33"/>
  <c r="D30"/>
  <c r="E30"/>
  <c r="C30"/>
  <c r="C29"/>
  <c r="C28"/>
  <c r="C19"/>
  <c r="C18"/>
  <c r="C17"/>
  <c r="C16"/>
  <c r="C15"/>
  <c r="C14"/>
  <c r="C13"/>
  <c r="D138" l="1"/>
  <c r="E138"/>
  <c r="C138"/>
  <c r="D78" l="1"/>
  <c r="D144" l="1"/>
  <c r="E144"/>
  <c r="C144"/>
  <c r="C112" l="1"/>
  <c r="D142"/>
  <c r="E142"/>
  <c r="C142"/>
  <c r="D81" l="1"/>
  <c r="E81"/>
  <c r="C81"/>
  <c r="D12" l="1"/>
  <c r="E12"/>
  <c r="C12"/>
  <c r="D56"/>
  <c r="E56"/>
  <c r="C56"/>
  <c r="C46" s="1"/>
  <c r="D108"/>
  <c r="E108"/>
  <c r="C108"/>
  <c r="C107" l="1"/>
  <c r="C106" s="1"/>
  <c r="D42"/>
  <c r="E42"/>
  <c r="C42"/>
  <c r="D44"/>
  <c r="E44"/>
  <c r="C44"/>
  <c r="C32"/>
  <c r="D32"/>
  <c r="E32"/>
  <c r="C39" l="1"/>
  <c r="D39"/>
  <c r="E39"/>
  <c r="E70" l="1"/>
  <c r="D70"/>
  <c r="C70"/>
  <c r="E60"/>
  <c r="D60"/>
  <c r="C60"/>
  <c r="D112" l="1"/>
  <c r="E112" l="1"/>
  <c r="C68" l="1"/>
  <c r="D27" l="1"/>
  <c r="E68" l="1"/>
  <c r="D68"/>
  <c r="C47"/>
  <c r="C74"/>
  <c r="C34"/>
  <c r="C77"/>
  <c r="C73" l="1"/>
  <c r="D47" l="1"/>
  <c r="E47"/>
  <c r="D77" l="1"/>
  <c r="E77"/>
  <c r="D74"/>
  <c r="E74"/>
  <c r="E67"/>
  <c r="D59"/>
  <c r="E59"/>
  <c r="D34"/>
  <c r="E34"/>
  <c r="E27"/>
  <c r="D21"/>
  <c r="D20" s="1"/>
  <c r="E21"/>
  <c r="E20" s="1"/>
  <c r="D11"/>
  <c r="E11"/>
  <c r="C59"/>
  <c r="C21"/>
  <c r="C20" s="1"/>
  <c r="C40"/>
  <c r="C11"/>
  <c r="C103"/>
  <c r="C102" s="1"/>
  <c r="C37"/>
  <c r="E73" l="1"/>
  <c r="E107"/>
  <c r="E106" s="1"/>
  <c r="D73"/>
  <c r="D67"/>
  <c r="C67"/>
  <c r="D107"/>
  <c r="D106" s="1"/>
  <c r="C146" l="1"/>
  <c r="D146"/>
  <c r="E146"/>
  <c r="C10"/>
  <c r="C105" s="1"/>
  <c r="C147" s="1"/>
  <c r="E10"/>
  <c r="E105" s="1"/>
  <c r="D10"/>
  <c r="D105" s="1"/>
  <c r="D147" l="1"/>
  <c r="E147"/>
</calcChain>
</file>

<file path=xl/sharedStrings.xml><?xml version="1.0" encoding="utf-8"?>
<sst xmlns="http://schemas.openxmlformats.org/spreadsheetml/2006/main" count="268" uniqueCount="260">
  <si>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</si>
  <si>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</si>
  <si>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</si>
  <si>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</si>
  <si>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</si>
  <si>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</si>
  <si>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</si>
  <si>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</si>
  <si>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</si>
  <si>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</si>
  <si>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</si>
  <si>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</si>
  <si>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</si>
  <si>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</si>
  <si>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</si>
  <si>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</si>
  <si>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</si>
  <si>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</si>
  <si>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</si>
  <si>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</si>
  <si>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</si>
  <si>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</si>
  <si>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</si>
  <si>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</si>
  <si>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</si>
  <si>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</si>
  <si>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</si>
  <si>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</si>
  <si>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</si>
  <si>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</si>
  <si>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</si>
  <si>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</si>
  <si>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</si>
  <si>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</si>
  <si>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</si>
  <si>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</si>
  <si>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</si>
  <si>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</si>
  <si>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</si>
  <si>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</si>
  <si>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</si>
  <si>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</si>
  <si>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</si>
  <si>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</si>
  <si>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</si>
  <si>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</si>
  <si>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</si>
  <si>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</si>
  <si>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</si>
  <si>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</si>
  <si>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</si>
  <si>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</si>
  <si>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</si>
  <si>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</si>
  <si>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</si>
  <si>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</si>
  <si>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</si>
  <si>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</si>
  <si>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</si>
  <si>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</si>
  <si>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</si>
  <si>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</si>
  <si>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</si>
  <si>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</si>
  <si>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</si>
  <si>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</si>
  <si>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</si>
  <si>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</si>
  <si>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</si>
  <si>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</si>
  <si>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</si>
  <si>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</si>
  <si>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</si>
  <si>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</si>
  <si>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</si>
  <si>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</si>
  <si>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</si>
  <si>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</si>
  <si>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</si>
  <si>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</si>
  <si>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</si>
  <si>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</si>
  <si>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</si>
  <si>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</si>
  <si>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</si>
  <si>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</si>
  <si>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</si>
  <si>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</si>
  <si>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</si>
  <si>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</si>
  <si>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</si>
  <si>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</si>
  <si>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</si>
  <si>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</si>
  <si>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</si>
  <si>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</si>
  <si>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</si>
  <si>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</si>
  <si>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</si>
  <si>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</si>
  <si>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</si>
  <si>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</si>
  <si>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</si>
  <si>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</si>
  <si>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</si>
  <si>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</si>
  <si>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</si>
  <si>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</si>
  <si>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</si>
  <si>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</si>
  <si>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</si>
  <si>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</si>
  <si>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</si>
  <si>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</si>
  <si>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</si>
  <si>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</si>
  <si>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</si>
  <si>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</si>
  <si>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</si>
  <si>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</si>
  <si>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</si>
  <si>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</si>
  <si>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</si>
  <si>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</si>
  <si>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</si>
  <si>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</si>
  <si>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</si>
  <si>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</si>
  <si>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</si>
  <si>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</si>
  <si>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</si>
  <si>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</si>
  <si>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</si>
  <si>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</si>
  <si>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</si>
  <si>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</si>
  <si>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</si>
  <si>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</si>
  <si>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</si>
  <si>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</si>
  <si>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</si>
  <si>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</si>
  <si>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</si>
  <si>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</si>
  <si>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</si>
  <si>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</si>
  <si>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</si>
  <si>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</si>
  <si>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</si>
  <si>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</si>
  <si>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</si>
  <si>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</si>
  <si>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</si>
  <si>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</si>
  <si>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</si>
  <si>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</si>
  <si>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</si>
  <si>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</si>
  <si>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</si>
  <si>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</si>
  <si>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</si>
  <si>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</si>
  <si>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</si>
  <si>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</si>
  <si>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</si>
  <si>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</si>
  <si>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</si>
  <si>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</si>
  <si>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</si>
  <si>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</si>
  <si>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</si>
  <si>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</si>
  <si>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</si>
  <si>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</si>
  <si>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1 16 10123 01 0000 140</t>
  </si>
  <si>
    <t>2 02 36900 05 0000 150</t>
  </si>
  <si>
    <t>2024 год</t>
  </si>
  <si>
    <t>1 01 02080 01 0000 110</t>
  </si>
  <si>
    <t>1 16 01073 01 0000 140</t>
  </si>
  <si>
    <t>2 02 35303 05 0000 150</t>
  </si>
  <si>
    <t>2025 год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</si>
  <si>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</si>
  <si>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</si>
  <si>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</si>
  <si>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</si>
  <si>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</si>
  <si>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</si>
  <si>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</si>
  <si>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</si>
  <si>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</si>
  <si>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</si>
  <si>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</si>
  <si>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</si>
  <si>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</si>
  <si>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</si>
  <si>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</si>
  <si>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</si>
  <si>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</si>
  <si>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</si>
  <si>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</si>
  <si>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</si>
  <si>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</si>
  <si>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</si>
  <si>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</si>
  <si>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</si>
  <si>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</si>
  <si>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</si>
  <si>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</si>
  <si>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</si>
  <si>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</si>
  <si>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</si>
  <si>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</si>
  <si>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</si>
  <si>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</si>
  <si>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</si>
  <si>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</si>
  <si>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</si>
  <si>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</si>
  <si>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</si>
  <si>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</si>
  <si>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</si>
  <si>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</si>
  <si>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</si>
  <si>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</si>
  <si>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</si>
  <si>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</si>
  <si>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</si>
  <si>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</si>
  <si>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2024 год и плановый период 2025 и 2026 годов</t>
  </si>
  <si>
    <t>2026 год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</si>
  <si>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</si>
  <si>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</si>
  <si>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</si>
  <si>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</si>
  <si>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</si>
  <si>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1 13 02065 05 0000 130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</si>
  <si>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</si>
  <si>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</si>
  <si>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</si>
  <si>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</si>
  <si>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</si>
  <si>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</si>
  <si>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1 16 02020 02 0000 140</t>
  </si>
  <si>
    <t>2 02 25753 05 0000 150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</si>
  <si>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</si>
  <si>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Субсидии бюджетам бюджетной системы Российской Федерации (межбюджетные субсидии)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</si>
  <si>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</si>
  <si>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</si>
  <si>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Приложение 2 к решению Муниципального Собрания  района  от  14.12.2023 № 516</t>
  </si>
  <si>
    <t>2 02 25599 05 0000 150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</si>
  <si>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</si>
  <si>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1 05 02000 00 0000 110</t>
  </si>
  <si>
    <t>Единый налог на вмененный доход для отдельных видов деятельности</t>
  </si>
  <si>
    <t>1 05 02010 02 0000 110</t>
  </si>
  <si>
    <t>1 11 05410 05 0000 120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</si>
  <si>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</si>
  <si>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2 02 39999 05 0000 150</t>
  </si>
  <si>
    <t>Прочие субвенции бюджетам муниципальных районов</t>
  </si>
  <si>
    <t>Приложение 2 к решению Муниципального Собрания  района от  13.12.2024 № 613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</si>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</sst>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164" fontId="3" fillId="0" borderId="1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150"/>
  <sheetViews>
    <sheetView tabSelected="1" view="pageBreakPreview" zoomScaleNormal="85" zoomScaleSheetLayoutView="100" workbookViewId="0">
      <selection activeCell="B134" sqref="B134"/>
    </sheetView>
  </sheetViews>
  <sheetFormatPr defaultColWidth="9.109375" defaultRowHeight="15.6"/>
  <cols>
    <col min="1" max="1" width="24.33203125" style="1" customWidth="1"/>
    <col min="2" max="2" width="68.109375" style="26" customWidth="1"/>
    <col min="3" max="3" width="12.6640625" style="4" customWidth="1"/>
    <col min="4" max="5" width="12.6640625" style="3" customWidth="1"/>
    <col min="6" max="66" width="9.109375" style="3" customWidth="1"/>
    <col min="67" max="16384" width="9.109375" style="2"/>
  </cols>
  <sheetData>
    <row r="1" spans="1:66" ht="51" customHeight="1">
      <c r="C1" s="54" t="s">
        <v>258</v>
      </c>
      <c r="D1" s="54"/>
      <c r="E1" s="54"/>
    </row>
    <row r="2" spans="1:66" ht="60.6" customHeight="1">
      <c r="C2" s="54" t="s">
        <v>248</v>
      </c>
      <c r="D2" s="54"/>
      <c r="E2" s="54"/>
    </row>
    <row r="3" spans="1:66" ht="50.25" hidden="1" customHeight="1">
      <c r="B3" s="19"/>
      <c r="C3" s="27"/>
    </row>
    <row r="4" spans="1:66" ht="58.5" customHeight="1">
      <c r="A4" s="55" t="s">
        <v>228</v>
      </c>
      <c r="B4" s="55"/>
      <c r="C4" s="55"/>
      <c r="D4" s="55"/>
      <c r="E4" s="55"/>
    </row>
    <row r="5" spans="1:66" ht="23.4" customHeight="1" thickBot="1">
      <c r="B5" s="19"/>
    </row>
    <row r="6" spans="1:66" s="5" customFormat="1" ht="18" customHeight="1">
      <c r="A6" s="60" t="s">
        <v>14</v>
      </c>
      <c r="B6" s="68" t="s">
        <v>121</v>
      </c>
      <c r="C6" s="62" t="s">
        <v>0</v>
      </c>
      <c r="D6" s="63"/>
      <c r="E6" s="64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66" s="5" customFormat="1">
      <c r="A7" s="61"/>
      <c r="B7" s="69"/>
      <c r="C7" s="65"/>
      <c r="D7" s="66"/>
      <c r="E7" s="67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 ht="14.25" customHeight="1">
      <c r="A8" s="61"/>
      <c r="B8" s="70"/>
      <c r="C8" s="53" t="s">
        <v>176</v>
      </c>
      <c r="D8" s="40" t="s">
        <v>180</v>
      </c>
      <c r="E8" s="41" t="s">
        <v>229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>
      <c r="A9" s="6">
        <v>1</v>
      </c>
      <c r="B9" s="7">
        <v>2</v>
      </c>
      <c r="C9" s="38">
        <v>3</v>
      </c>
      <c r="D9" s="40">
        <v>4</v>
      </c>
      <c r="E9" s="41">
        <v>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8.75" customHeight="1">
      <c r="A10" s="8" t="s">
        <v>18</v>
      </c>
      <c r="B10" s="20" t="s">
        <v>122</v>
      </c>
      <c r="C10" s="48">
        <f>C11+C20+C26+C39+C46+C59+C67+C73+C102+C81</f>
        <v>722184</v>
      </c>
      <c r="D10" s="48">
        <f>D11+D20+D26+D39+D46+D59+D67+D73+D102+D81</f>
        <v>643466.80000000005</v>
      </c>
      <c r="E10" s="48">
        <f>E11+E20+E26+E39+E46+E59+E67+E73+E102+E81</f>
        <v>608136</v>
      </c>
      <c r="F10" s="4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5.75" customHeight="1">
      <c r="A11" s="9" t="s">
        <v>17</v>
      </c>
      <c r="B11" s="20" t="s">
        <v>5</v>
      </c>
      <c r="C11" s="48">
        <f>C12</f>
        <v>398853</v>
      </c>
      <c r="D11" s="48">
        <f>D12</f>
        <v>376095</v>
      </c>
      <c r="E11" s="48">
        <f>E12</f>
        <v>390164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8.75" customHeight="1">
      <c r="A12" s="10" t="s">
        <v>19</v>
      </c>
      <c r="B12" s="21" t="s">
        <v>1</v>
      </c>
      <c r="C12" s="49">
        <f>SUM(C13:C19)</f>
        <v>398853</v>
      </c>
      <c r="D12" s="49">
        <f t="shared" ref="D12:E12" si="0">SUM(D13:D19)</f>
        <v>376095</v>
      </c>
      <c r="E12" s="49">
        <f t="shared" si="0"/>
        <v>390164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29" customFormat="1" ht="93.6">
      <c r="A13" s="15" t="s">
        <v>39</v>
      </c>
      <c r="B13" s="25" t="s">
        <v>221</v>
      </c>
      <c r="C13" s="39">
        <f>362369+12650</f>
        <v>375019</v>
      </c>
      <c r="D13" s="39">
        <v>349520</v>
      </c>
      <c r="E13" s="39">
        <v>362411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</row>
    <row r="14" spans="1:66" s="29" customFormat="1" ht="109.2">
      <c r="A14" s="15" t="s">
        <v>64</v>
      </c>
      <c r="B14" s="25" t="s">
        <v>87</v>
      </c>
      <c r="C14" s="39">
        <f>1515+500</f>
        <v>2015</v>
      </c>
      <c r="D14" s="39">
        <v>1461</v>
      </c>
      <c r="E14" s="39">
        <v>1515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46.8">
      <c r="A15" s="15" t="s">
        <v>40</v>
      </c>
      <c r="B15" s="25" t="s">
        <v>86</v>
      </c>
      <c r="C15" s="39">
        <f>10224+500</f>
        <v>10724</v>
      </c>
      <c r="D15" s="39">
        <v>9861</v>
      </c>
      <c r="E15" s="39">
        <v>10225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78">
      <c r="A16" s="15" t="s">
        <v>41</v>
      </c>
      <c r="B16" s="25" t="s">
        <v>88</v>
      </c>
      <c r="C16" s="39">
        <f>1949-600</f>
        <v>1349</v>
      </c>
      <c r="D16" s="39">
        <v>2047</v>
      </c>
      <c r="E16" s="39">
        <v>2160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111.75" customHeight="1">
      <c r="A17" s="15" t="s">
        <v>177</v>
      </c>
      <c r="B17" s="25" t="s">
        <v>222</v>
      </c>
      <c r="C17" s="39">
        <f>1218+500</f>
        <v>1718</v>
      </c>
      <c r="D17" s="39">
        <v>1279</v>
      </c>
      <c r="E17" s="39">
        <v>1350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29" customFormat="1" ht="46.8">
      <c r="A18" s="15" t="s">
        <v>231</v>
      </c>
      <c r="B18" s="25" t="s">
        <v>232</v>
      </c>
      <c r="C18" s="39">
        <f>4543-400</f>
        <v>4143</v>
      </c>
      <c r="D18" s="39">
        <v>4383</v>
      </c>
      <c r="E18" s="39">
        <v>4544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</row>
    <row r="19" spans="1:66" s="29" customFormat="1" ht="46.8">
      <c r="A19" s="15" t="s">
        <v>233</v>
      </c>
      <c r="B19" s="25" t="s">
        <v>234</v>
      </c>
      <c r="C19" s="39">
        <f>7185-3300</f>
        <v>3885</v>
      </c>
      <c r="D19" s="39">
        <v>7544</v>
      </c>
      <c r="E19" s="39">
        <v>7959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</row>
    <row r="20" spans="1:66" s="18" customFormat="1" ht="31.2">
      <c r="A20" s="30" t="s">
        <v>72</v>
      </c>
      <c r="B20" s="23" t="s">
        <v>73</v>
      </c>
      <c r="C20" s="48">
        <f>C21</f>
        <v>57489</v>
      </c>
      <c r="D20" s="48">
        <f>D21</f>
        <v>58978</v>
      </c>
      <c r="E20" s="48">
        <f>E21</f>
        <v>61681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</row>
    <row r="21" spans="1:66" s="18" customFormat="1" ht="31.2">
      <c r="A21" s="31" t="s">
        <v>74</v>
      </c>
      <c r="B21" s="21" t="s">
        <v>75</v>
      </c>
      <c r="C21" s="49">
        <f>C22+C23+C24+C25</f>
        <v>57489</v>
      </c>
      <c r="D21" s="49">
        <f>D22+D23+D24+D25</f>
        <v>58978</v>
      </c>
      <c r="E21" s="49">
        <f>E22+E23+E24+E25</f>
        <v>61681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</row>
    <row r="22" spans="1:66" s="29" customFormat="1" ht="110.4" customHeight="1">
      <c r="A22" s="15" t="s">
        <v>161</v>
      </c>
      <c r="B22" s="25" t="s">
        <v>181</v>
      </c>
      <c r="C22" s="50">
        <v>29434</v>
      </c>
      <c r="D22" s="50">
        <v>30197</v>
      </c>
      <c r="E22" s="50">
        <v>31581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</row>
    <row r="23" spans="1:66" s="29" customFormat="1" ht="109.5" customHeight="1">
      <c r="A23" s="15" t="s">
        <v>146</v>
      </c>
      <c r="B23" s="25" t="s">
        <v>182</v>
      </c>
      <c r="C23" s="50">
        <v>172</v>
      </c>
      <c r="D23" s="50">
        <v>177</v>
      </c>
      <c r="E23" s="50">
        <v>185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</row>
    <row r="24" spans="1:66" s="29" customFormat="1" ht="114.6" customHeight="1">
      <c r="A24" s="15" t="s">
        <v>147</v>
      </c>
      <c r="B24" s="25" t="s">
        <v>230</v>
      </c>
      <c r="C24" s="50">
        <v>31332</v>
      </c>
      <c r="D24" s="50">
        <v>32143</v>
      </c>
      <c r="E24" s="50">
        <v>33616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</row>
    <row r="25" spans="1:66" s="29" customFormat="1" ht="110.4" customHeight="1">
      <c r="A25" s="15" t="s">
        <v>148</v>
      </c>
      <c r="B25" s="25" t="s">
        <v>183</v>
      </c>
      <c r="C25" s="50">
        <v>-3449</v>
      </c>
      <c r="D25" s="50">
        <v>-3539</v>
      </c>
      <c r="E25" s="50">
        <v>-3701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</row>
    <row r="26" spans="1:66" s="18" customFormat="1" ht="17.25" customHeight="1">
      <c r="A26" s="16" t="s">
        <v>20</v>
      </c>
      <c r="B26" s="23" t="s">
        <v>2</v>
      </c>
      <c r="C26" s="48">
        <f>C27+C30+C32+C34</f>
        <v>100909</v>
      </c>
      <c r="D26" s="48">
        <f t="shared" ref="D26:E26" si="1">D27+D30+D32+D34</f>
        <v>77223</v>
      </c>
      <c r="E26" s="48">
        <f t="shared" si="1"/>
        <v>78491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</row>
    <row r="27" spans="1:66" s="18" customFormat="1" ht="31.2">
      <c r="A27" s="31" t="s">
        <v>89</v>
      </c>
      <c r="B27" s="32" t="s">
        <v>90</v>
      </c>
      <c r="C27" s="49">
        <f>C28+C29</f>
        <v>94976.3</v>
      </c>
      <c r="D27" s="49">
        <f>D28+D29+D30</f>
        <v>73273</v>
      </c>
      <c r="E27" s="49">
        <f>E28+E29+E30</f>
        <v>74499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</row>
    <row r="28" spans="1:66" s="29" customFormat="1" ht="31.2">
      <c r="A28" s="15" t="s">
        <v>104</v>
      </c>
      <c r="B28" s="25" t="s">
        <v>91</v>
      </c>
      <c r="C28" s="50">
        <f>51170+6700</f>
        <v>57870</v>
      </c>
      <c r="D28" s="50">
        <v>57646</v>
      </c>
      <c r="E28" s="50">
        <v>58658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</row>
    <row r="29" spans="1:66" s="29" customFormat="1" ht="62.4">
      <c r="A29" s="15" t="s">
        <v>105</v>
      </c>
      <c r="B29" s="25" t="s">
        <v>184</v>
      </c>
      <c r="C29" s="50">
        <f>14620+22486.3</f>
        <v>37106.300000000003</v>
      </c>
      <c r="D29" s="50">
        <v>15627</v>
      </c>
      <c r="E29" s="50">
        <v>15841</v>
      </c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</row>
    <row r="30" spans="1:66" s="18" customFormat="1">
      <c r="A30" s="31" t="s">
        <v>251</v>
      </c>
      <c r="B30" s="32" t="s">
        <v>252</v>
      </c>
      <c r="C30" s="49">
        <f>C31</f>
        <v>13.7</v>
      </c>
      <c r="D30" s="49">
        <f t="shared" ref="D30:E30" si="2">D31</f>
        <v>0</v>
      </c>
      <c r="E30" s="49">
        <f t="shared" si="2"/>
        <v>0</v>
      </c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</row>
    <row r="31" spans="1:66" s="29" customFormat="1" ht="32.25" customHeight="1">
      <c r="A31" s="15" t="s">
        <v>253</v>
      </c>
      <c r="B31" s="25" t="s">
        <v>252</v>
      </c>
      <c r="C31" s="50">
        <v>13.7</v>
      </c>
      <c r="D31" s="50">
        <v>0</v>
      </c>
      <c r="E31" s="50">
        <v>0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>
      <c r="A32" s="31" t="s">
        <v>21</v>
      </c>
      <c r="B32" s="32" t="s">
        <v>4</v>
      </c>
      <c r="C32" s="49">
        <f>C33</f>
        <v>1268</v>
      </c>
      <c r="D32" s="49">
        <f>D33</f>
        <v>458</v>
      </c>
      <c r="E32" s="49">
        <f>E33</f>
        <v>458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>
      <c r="A33" s="15" t="s">
        <v>50</v>
      </c>
      <c r="B33" s="25" t="s">
        <v>4</v>
      </c>
      <c r="C33" s="50">
        <f>668+600</f>
        <v>1268</v>
      </c>
      <c r="D33" s="50">
        <v>458</v>
      </c>
      <c r="E33" s="50">
        <v>458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ht="31.2">
      <c r="A34" s="31" t="s">
        <v>69</v>
      </c>
      <c r="B34" s="32" t="s">
        <v>70</v>
      </c>
      <c r="C34" s="49">
        <f>C35</f>
        <v>4651</v>
      </c>
      <c r="D34" s="49">
        <f>D35</f>
        <v>3492</v>
      </c>
      <c r="E34" s="49">
        <f>E35</f>
        <v>3534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29" customFormat="1" ht="31.2">
      <c r="A35" s="15" t="s">
        <v>71</v>
      </c>
      <c r="B35" s="25" t="s">
        <v>162</v>
      </c>
      <c r="C35" s="50">
        <f>3451+1200</f>
        <v>4651</v>
      </c>
      <c r="D35" s="50">
        <v>3492</v>
      </c>
      <c r="E35" s="50">
        <v>3534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</row>
    <row r="36" spans="1:66" s="29" customFormat="1" ht="32.25" hidden="1" customHeight="1">
      <c r="A36" s="15" t="s">
        <v>51</v>
      </c>
      <c r="B36" s="25" t="s">
        <v>52</v>
      </c>
      <c r="C36" s="50"/>
      <c r="D36" s="50"/>
      <c r="E36" s="50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</row>
    <row r="37" spans="1:66" s="18" customFormat="1" ht="21.75" hidden="1" customHeight="1">
      <c r="A37" s="31" t="s">
        <v>22</v>
      </c>
      <c r="B37" s="32" t="s">
        <v>13</v>
      </c>
      <c r="C37" s="49">
        <f>C38</f>
        <v>0</v>
      </c>
      <c r="D37" s="49"/>
      <c r="E37" s="49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</row>
    <row r="38" spans="1:66" s="29" customFormat="1" ht="15" hidden="1" customHeight="1">
      <c r="A38" s="15" t="s">
        <v>23</v>
      </c>
      <c r="B38" s="25" t="s">
        <v>15</v>
      </c>
      <c r="C38" s="50"/>
      <c r="D38" s="50"/>
      <c r="E38" s="50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</row>
    <row r="39" spans="1:66" s="18" customFormat="1" ht="15" customHeight="1">
      <c r="A39" s="16" t="s">
        <v>42</v>
      </c>
      <c r="B39" s="23" t="s">
        <v>43</v>
      </c>
      <c r="C39" s="48">
        <f>C42+C44</f>
        <v>761</v>
      </c>
      <c r="D39" s="48">
        <f t="shared" ref="D39:E39" si="3">D42+D44</f>
        <v>611</v>
      </c>
      <c r="E39" s="48">
        <f t="shared" si="3"/>
        <v>611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</row>
    <row r="40" spans="1:66" s="18" customFormat="1" ht="31.2" hidden="1">
      <c r="A40" s="31" t="s">
        <v>92</v>
      </c>
      <c r="B40" s="32" t="s">
        <v>93</v>
      </c>
      <c r="C40" s="49">
        <f>C41</f>
        <v>0</v>
      </c>
      <c r="D40" s="49"/>
      <c r="E40" s="49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</row>
    <row r="41" spans="1:66" s="29" customFormat="1" ht="46.8" hidden="1">
      <c r="A41" s="15" t="s">
        <v>94</v>
      </c>
      <c r="B41" s="25" t="s">
        <v>95</v>
      </c>
      <c r="C41" s="50"/>
      <c r="D41" s="50"/>
      <c r="E41" s="50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</row>
    <row r="42" spans="1:66" s="29" customFormat="1" ht="31.2">
      <c r="A42" s="31" t="s">
        <v>92</v>
      </c>
      <c r="B42" s="32" t="s">
        <v>93</v>
      </c>
      <c r="C42" s="49">
        <f>C43</f>
        <v>731</v>
      </c>
      <c r="D42" s="49">
        <f t="shared" ref="D42:E42" si="4">D43</f>
        <v>581</v>
      </c>
      <c r="E42" s="49">
        <f t="shared" si="4"/>
        <v>566</v>
      </c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</row>
    <row r="43" spans="1:66" s="29" customFormat="1" ht="46.8">
      <c r="A43" s="15" t="s">
        <v>94</v>
      </c>
      <c r="B43" s="25" t="s">
        <v>95</v>
      </c>
      <c r="C43" s="50">
        <f>581+150</f>
        <v>731</v>
      </c>
      <c r="D43" s="50">
        <v>581</v>
      </c>
      <c r="E43" s="50">
        <v>566</v>
      </c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</row>
    <row r="44" spans="1:66" s="18" customFormat="1" ht="31.2">
      <c r="A44" s="31" t="s">
        <v>44</v>
      </c>
      <c r="B44" s="32" t="s">
        <v>45</v>
      </c>
      <c r="C44" s="49">
        <f>C45</f>
        <v>30</v>
      </c>
      <c r="D44" s="49">
        <f t="shared" ref="D44:E44" si="5">D45</f>
        <v>30</v>
      </c>
      <c r="E44" s="49">
        <f t="shared" si="5"/>
        <v>45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</row>
    <row r="45" spans="1:66" s="29" customFormat="1" ht="31.2">
      <c r="A45" s="15" t="s">
        <v>65</v>
      </c>
      <c r="B45" s="25" t="s">
        <v>66</v>
      </c>
      <c r="C45" s="50">
        <v>30</v>
      </c>
      <c r="D45" s="50">
        <v>30</v>
      </c>
      <c r="E45" s="50">
        <v>45</v>
      </c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</row>
    <row r="46" spans="1:66" s="18" customFormat="1" ht="31.2">
      <c r="A46" s="16" t="s">
        <v>24</v>
      </c>
      <c r="B46" s="23" t="s">
        <v>6</v>
      </c>
      <c r="C46" s="48">
        <f>C47+C49+C56</f>
        <v>39201</v>
      </c>
      <c r="D46" s="48">
        <f t="shared" ref="D46:E46" si="6">D47+D49+D56</f>
        <v>21201</v>
      </c>
      <c r="E46" s="48">
        <f t="shared" si="6"/>
        <v>21201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18" customFormat="1" ht="62.4">
      <c r="A47" s="31" t="s">
        <v>76</v>
      </c>
      <c r="B47" s="32" t="s">
        <v>77</v>
      </c>
      <c r="C47" s="49">
        <f>C48</f>
        <v>16.899999999999999</v>
      </c>
      <c r="D47" s="49">
        <f t="shared" ref="D47:E47" si="7">D48</f>
        <v>0</v>
      </c>
      <c r="E47" s="49">
        <f t="shared" si="7"/>
        <v>0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</row>
    <row r="48" spans="1:66" s="18" customFormat="1" ht="46.8">
      <c r="A48" s="15" t="s">
        <v>81</v>
      </c>
      <c r="B48" s="25" t="s">
        <v>78</v>
      </c>
      <c r="C48" s="50">
        <v>16.899999999999999</v>
      </c>
      <c r="D48" s="50">
        <v>0</v>
      </c>
      <c r="E48" s="50">
        <v>0</v>
      </c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</row>
    <row r="49" spans="1:66" s="18" customFormat="1" ht="78">
      <c r="A49" s="31" t="s">
        <v>25</v>
      </c>
      <c r="B49" s="32" t="s">
        <v>163</v>
      </c>
      <c r="C49" s="49">
        <f>C50+C51+C52+C53+C54+C55</f>
        <v>35954.1</v>
      </c>
      <c r="D49" s="49">
        <f t="shared" ref="D49:E49" si="8">D50+D51+D52+D53+D54+D55</f>
        <v>18831</v>
      </c>
      <c r="E49" s="49">
        <f t="shared" si="8"/>
        <v>18831</v>
      </c>
      <c r="F49" s="17"/>
      <c r="G49" s="33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</row>
    <row r="50" spans="1:66" s="29" customFormat="1" ht="93" customHeight="1">
      <c r="A50" s="15" t="s">
        <v>116</v>
      </c>
      <c r="B50" s="25" t="s">
        <v>117</v>
      </c>
      <c r="C50" s="50">
        <f>17328+15891.1</f>
        <v>33219.1</v>
      </c>
      <c r="D50" s="50">
        <v>17328</v>
      </c>
      <c r="E50" s="50">
        <v>17328</v>
      </c>
      <c r="F50" s="47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</row>
    <row r="51" spans="1:66" s="29" customFormat="1" ht="77.400000000000006" customHeight="1">
      <c r="A51" s="15" t="s">
        <v>82</v>
      </c>
      <c r="B51" s="25" t="s">
        <v>100</v>
      </c>
      <c r="C51" s="50">
        <f>216+250</f>
        <v>466</v>
      </c>
      <c r="D51" s="50">
        <v>216</v>
      </c>
      <c r="E51" s="50">
        <v>216</v>
      </c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</row>
    <row r="52" spans="1:66" s="29" customFormat="1" ht="62.4">
      <c r="A52" s="15" t="s">
        <v>84</v>
      </c>
      <c r="B52" s="25" t="s">
        <v>46</v>
      </c>
      <c r="C52" s="50">
        <f>265-265+260</f>
        <v>260</v>
      </c>
      <c r="D52" s="50">
        <v>265</v>
      </c>
      <c r="E52" s="50">
        <v>265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31.2">
      <c r="A53" s="15" t="s">
        <v>85</v>
      </c>
      <c r="B53" s="25" t="s">
        <v>101</v>
      </c>
      <c r="C53" s="50">
        <f>1016+978</f>
        <v>1994</v>
      </c>
      <c r="D53" s="50">
        <v>1016</v>
      </c>
      <c r="E53" s="50">
        <v>1016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29" customFormat="1" ht="124.8">
      <c r="A54" s="15" t="s">
        <v>131</v>
      </c>
      <c r="B54" s="25" t="s">
        <v>132</v>
      </c>
      <c r="C54" s="50">
        <f>6-1</f>
        <v>5</v>
      </c>
      <c r="D54" s="50">
        <v>6</v>
      </c>
      <c r="E54" s="50">
        <v>6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</row>
    <row r="55" spans="1:66" s="29" customFormat="1" ht="142.5" customHeight="1">
      <c r="A55" s="15" t="s">
        <v>254</v>
      </c>
      <c r="B55" s="25" t="s">
        <v>255</v>
      </c>
      <c r="C55" s="50">
        <v>10</v>
      </c>
      <c r="D55" s="50">
        <v>0</v>
      </c>
      <c r="E55" s="50">
        <v>0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</row>
    <row r="56" spans="1:66" s="18" customFormat="1" ht="78">
      <c r="A56" s="31" t="s">
        <v>109</v>
      </c>
      <c r="B56" s="32" t="s">
        <v>108</v>
      </c>
      <c r="C56" s="49">
        <f>C57+C58</f>
        <v>3230</v>
      </c>
      <c r="D56" s="49">
        <f t="shared" ref="D56:E56" si="9">D57+D58</f>
        <v>2370</v>
      </c>
      <c r="E56" s="49">
        <f t="shared" si="9"/>
        <v>2370</v>
      </c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</row>
    <row r="57" spans="1:66" s="29" customFormat="1" ht="78">
      <c r="A57" s="15" t="s">
        <v>106</v>
      </c>
      <c r="B57" s="25" t="s">
        <v>107</v>
      </c>
      <c r="C57" s="50">
        <f>1470+1070</f>
        <v>2540</v>
      </c>
      <c r="D57" s="50">
        <v>1470</v>
      </c>
      <c r="E57" s="50">
        <v>1470</v>
      </c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</row>
    <row r="58" spans="1:66" s="29" customFormat="1" ht="93.6">
      <c r="A58" s="15" t="s">
        <v>226</v>
      </c>
      <c r="B58" s="25" t="s">
        <v>227</v>
      </c>
      <c r="C58" s="50">
        <f>900-210</f>
        <v>690</v>
      </c>
      <c r="D58" s="50">
        <v>900</v>
      </c>
      <c r="E58" s="50">
        <v>900</v>
      </c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</row>
    <row r="59" spans="1:66" s="18" customFormat="1" ht="18.75" customHeight="1">
      <c r="A59" s="16" t="s">
        <v>61</v>
      </c>
      <c r="B59" s="23" t="s">
        <v>7</v>
      </c>
      <c r="C59" s="48">
        <f>SUM(C60)</f>
        <v>30161</v>
      </c>
      <c r="D59" s="48">
        <f>SUM(D60)</f>
        <v>35012</v>
      </c>
      <c r="E59" s="48">
        <f>SUM(E60)</f>
        <v>37078</v>
      </c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</row>
    <row r="60" spans="1:66" s="18" customFormat="1" ht="21" customHeight="1">
      <c r="A60" s="31" t="s">
        <v>26</v>
      </c>
      <c r="B60" s="32" t="s">
        <v>3</v>
      </c>
      <c r="C60" s="49">
        <f>C61+C64+C65+C66</f>
        <v>30161</v>
      </c>
      <c r="D60" s="49">
        <f>D61+D64+D65+D66</f>
        <v>35012</v>
      </c>
      <c r="E60" s="49">
        <f>E61+E64+E65+E66</f>
        <v>37078</v>
      </c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</row>
    <row r="61" spans="1:66" s="29" customFormat="1" ht="31.2">
      <c r="A61" s="15" t="s">
        <v>54</v>
      </c>
      <c r="B61" s="25" t="s">
        <v>185</v>
      </c>
      <c r="C61" s="50">
        <f>860-760</f>
        <v>100</v>
      </c>
      <c r="D61" s="50">
        <v>910</v>
      </c>
      <c r="E61" s="50">
        <v>964</v>
      </c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</row>
    <row r="62" spans="1:66" s="29" customFormat="1" ht="30.75" hidden="1" customHeight="1">
      <c r="A62" s="15" t="s">
        <v>110</v>
      </c>
      <c r="B62" s="25" t="s">
        <v>111</v>
      </c>
      <c r="C62" s="50"/>
      <c r="D62" s="50"/>
      <c r="E62" s="50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</row>
    <row r="63" spans="1:66" s="29" customFormat="1" hidden="1">
      <c r="A63" s="15" t="s">
        <v>67</v>
      </c>
      <c r="B63" s="25" t="s">
        <v>68</v>
      </c>
      <c r="C63" s="50"/>
      <c r="D63" s="50"/>
      <c r="E63" s="50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>
      <c r="A64" s="15" t="s">
        <v>67</v>
      </c>
      <c r="B64" s="25" t="s">
        <v>168</v>
      </c>
      <c r="C64" s="50">
        <f>66+660</f>
        <v>726</v>
      </c>
      <c r="D64" s="50">
        <v>70</v>
      </c>
      <c r="E64" s="50">
        <v>74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29" customFormat="1">
      <c r="A65" s="15" t="s">
        <v>125</v>
      </c>
      <c r="B65" s="25" t="s">
        <v>126</v>
      </c>
      <c r="C65" s="50">
        <f>32003-2785</f>
        <v>29218</v>
      </c>
      <c r="D65" s="50">
        <v>33892</v>
      </c>
      <c r="E65" s="50">
        <v>35892</v>
      </c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</row>
    <row r="66" spans="1:66" s="29" customFormat="1">
      <c r="A66" s="15" t="s">
        <v>155</v>
      </c>
      <c r="B66" s="25" t="s">
        <v>156</v>
      </c>
      <c r="C66" s="50">
        <f>132-15</f>
        <v>117</v>
      </c>
      <c r="D66" s="50">
        <v>140</v>
      </c>
      <c r="E66" s="50">
        <v>148</v>
      </c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</row>
    <row r="67" spans="1:66" s="34" customFormat="1" ht="31.2">
      <c r="A67" s="16" t="s">
        <v>27</v>
      </c>
      <c r="B67" s="23" t="s">
        <v>55</v>
      </c>
      <c r="C67" s="48">
        <f>C68+C70</f>
        <v>6682</v>
      </c>
      <c r="D67" s="48">
        <f>D68+D70</f>
        <v>5682</v>
      </c>
      <c r="E67" s="48">
        <f>E68+E70</f>
        <v>5682</v>
      </c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</row>
    <row r="68" spans="1:66" s="18" customFormat="1">
      <c r="A68" s="31" t="s">
        <v>96</v>
      </c>
      <c r="B68" s="32" t="s">
        <v>97</v>
      </c>
      <c r="C68" s="49">
        <f>C69</f>
        <v>5872</v>
      </c>
      <c r="D68" s="49">
        <f>D69</f>
        <v>5202</v>
      </c>
      <c r="E68" s="49">
        <f>E69</f>
        <v>5202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</row>
    <row r="69" spans="1:66" s="29" customFormat="1" ht="31.2">
      <c r="A69" s="15" t="s">
        <v>98</v>
      </c>
      <c r="B69" s="25" t="s">
        <v>99</v>
      </c>
      <c r="C69" s="50">
        <f>5202+670</f>
        <v>5872</v>
      </c>
      <c r="D69" s="50">
        <v>5202</v>
      </c>
      <c r="E69" s="50">
        <v>5202</v>
      </c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</row>
    <row r="70" spans="1:66" s="18" customFormat="1" ht="21" customHeight="1">
      <c r="A70" s="31" t="s">
        <v>58</v>
      </c>
      <c r="B70" s="32" t="s">
        <v>59</v>
      </c>
      <c r="C70" s="49">
        <f>C72+C71</f>
        <v>810</v>
      </c>
      <c r="D70" s="49">
        <f>D72+D71</f>
        <v>480</v>
      </c>
      <c r="E70" s="49">
        <f>E72+E71</f>
        <v>480</v>
      </c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</row>
    <row r="71" spans="1:66" s="18" customFormat="1" ht="37.5" customHeight="1">
      <c r="A71" s="15" t="s">
        <v>235</v>
      </c>
      <c r="B71" s="25" t="s">
        <v>171</v>
      </c>
      <c r="C71" s="50">
        <v>330</v>
      </c>
      <c r="D71" s="50">
        <v>330</v>
      </c>
      <c r="E71" s="50">
        <v>330</v>
      </c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</row>
    <row r="72" spans="1:66" s="29" customFormat="1" ht="31.2">
      <c r="A72" s="15" t="s">
        <v>56</v>
      </c>
      <c r="B72" s="25" t="s">
        <v>57</v>
      </c>
      <c r="C72" s="50">
        <f>150+330</f>
        <v>480</v>
      </c>
      <c r="D72" s="50">
        <v>150</v>
      </c>
      <c r="E72" s="50">
        <v>150</v>
      </c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</row>
    <row r="73" spans="1:66" s="34" customFormat="1" ht="21" customHeight="1">
      <c r="A73" s="16" t="s">
        <v>28</v>
      </c>
      <c r="B73" s="23" t="s">
        <v>16</v>
      </c>
      <c r="C73" s="48">
        <f>C74+C77</f>
        <v>67935</v>
      </c>
      <c r="D73" s="48">
        <f>D74+D77</f>
        <v>66371.8</v>
      </c>
      <c r="E73" s="48">
        <f>E74+E77</f>
        <v>10935</v>
      </c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</row>
    <row r="74" spans="1:66" s="18" customFormat="1" ht="78">
      <c r="A74" s="31" t="s">
        <v>62</v>
      </c>
      <c r="B74" s="32" t="s">
        <v>186</v>
      </c>
      <c r="C74" s="49">
        <f>C75+C76</f>
        <v>2467</v>
      </c>
      <c r="D74" s="49">
        <f>D75+D76</f>
        <v>2855</v>
      </c>
      <c r="E74" s="49">
        <f>E75+E76</f>
        <v>2855</v>
      </c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</row>
    <row r="75" spans="1:66" s="36" customFormat="1" ht="94.2">
      <c r="A75" s="15" t="s">
        <v>60</v>
      </c>
      <c r="B75" s="25" t="s">
        <v>47</v>
      </c>
      <c r="C75" s="50">
        <f>2855-480</f>
        <v>2375</v>
      </c>
      <c r="D75" s="50">
        <v>2855</v>
      </c>
      <c r="E75" s="50">
        <v>2855</v>
      </c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</row>
    <row r="76" spans="1:66" s="36" customFormat="1" ht="94.2">
      <c r="A76" s="15" t="s">
        <v>79</v>
      </c>
      <c r="B76" s="25" t="s">
        <v>80</v>
      </c>
      <c r="C76" s="50">
        <v>92</v>
      </c>
      <c r="D76" s="50">
        <v>0</v>
      </c>
      <c r="E76" s="50">
        <v>0</v>
      </c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35"/>
      <c r="BG76" s="35"/>
      <c r="BH76" s="35"/>
      <c r="BI76" s="35"/>
      <c r="BJ76" s="35"/>
      <c r="BK76" s="35"/>
      <c r="BL76" s="35"/>
      <c r="BM76" s="35"/>
      <c r="BN76" s="35"/>
    </row>
    <row r="77" spans="1:66" s="34" customFormat="1" ht="31.2">
      <c r="A77" s="31" t="s">
        <v>35</v>
      </c>
      <c r="B77" s="32" t="s">
        <v>187</v>
      </c>
      <c r="C77" s="49">
        <f>C78+C79+C80</f>
        <v>65468</v>
      </c>
      <c r="D77" s="49">
        <f>D78+D79+D80</f>
        <v>63516.800000000003</v>
      </c>
      <c r="E77" s="49">
        <f>E78+E79+E80</f>
        <v>8080</v>
      </c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</row>
    <row r="78" spans="1:66" s="29" customFormat="1" ht="62.4">
      <c r="A78" s="15" t="s">
        <v>118</v>
      </c>
      <c r="B78" s="25" t="s">
        <v>119</v>
      </c>
      <c r="C78" s="50">
        <f>6460+212338.3-212338.3+55858</f>
        <v>62318</v>
      </c>
      <c r="D78" s="50">
        <f>6460+55436.8</f>
        <v>61896.800000000003</v>
      </c>
      <c r="E78" s="50">
        <v>6460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</row>
    <row r="79" spans="1:66" s="29" customFormat="1" ht="54" customHeight="1">
      <c r="A79" s="15" t="s">
        <v>38</v>
      </c>
      <c r="B79" s="25" t="s">
        <v>53</v>
      </c>
      <c r="C79" s="50">
        <f>1082+770</f>
        <v>1852</v>
      </c>
      <c r="D79" s="50">
        <v>1082</v>
      </c>
      <c r="E79" s="50">
        <v>1082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</row>
    <row r="80" spans="1:66" s="29" customFormat="1" ht="93.6">
      <c r="A80" s="15" t="s">
        <v>123</v>
      </c>
      <c r="B80" s="25" t="s">
        <v>124</v>
      </c>
      <c r="C80" s="50">
        <f>538+760</f>
        <v>1298</v>
      </c>
      <c r="D80" s="50">
        <v>538</v>
      </c>
      <c r="E80" s="50">
        <v>538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18" customHeight="1">
      <c r="A81" s="16" t="s">
        <v>37</v>
      </c>
      <c r="B81" s="23" t="s">
        <v>36</v>
      </c>
      <c r="C81" s="48">
        <f>SUM(C82:C97)</f>
        <v>19193</v>
      </c>
      <c r="D81" s="48">
        <f t="shared" ref="D81:E81" si="10">SUM(D82:D97)</f>
        <v>2293</v>
      </c>
      <c r="E81" s="48">
        <f t="shared" si="10"/>
        <v>2293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80.400000000000006" customHeight="1">
      <c r="A82" s="15" t="s">
        <v>172</v>
      </c>
      <c r="B82" s="25" t="s">
        <v>189</v>
      </c>
      <c r="C82" s="50">
        <f>20-10+3</f>
        <v>13</v>
      </c>
      <c r="D82" s="50">
        <v>20</v>
      </c>
      <c r="E82" s="50">
        <v>20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95.25" customHeight="1">
      <c r="A83" s="15" t="s">
        <v>173</v>
      </c>
      <c r="B83" s="25" t="s">
        <v>190</v>
      </c>
      <c r="C83" s="50">
        <f>50-43-1</f>
        <v>6</v>
      </c>
      <c r="D83" s="50">
        <v>50</v>
      </c>
      <c r="E83" s="50">
        <v>50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75" customHeight="1">
      <c r="A84" s="15" t="s">
        <v>178</v>
      </c>
      <c r="B84" s="25" t="s">
        <v>191</v>
      </c>
      <c r="C84" s="50">
        <f>1-1</f>
        <v>0</v>
      </c>
      <c r="D84" s="50">
        <v>1</v>
      </c>
      <c r="E84" s="50">
        <v>1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84" customHeight="1">
      <c r="A85" s="15" t="s">
        <v>188</v>
      </c>
      <c r="B85" s="25" t="s">
        <v>192</v>
      </c>
      <c r="C85" s="50">
        <f>15-15</f>
        <v>0</v>
      </c>
      <c r="D85" s="50">
        <v>15</v>
      </c>
      <c r="E85" s="50">
        <v>15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96" customHeight="1">
      <c r="A86" s="15" t="s">
        <v>237</v>
      </c>
      <c r="B86" s="25" t="s">
        <v>236</v>
      </c>
      <c r="C86" s="50">
        <f>25-25</f>
        <v>0</v>
      </c>
      <c r="D86" s="50">
        <v>25</v>
      </c>
      <c r="E86" s="50">
        <v>25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t="109.2">
      <c r="A87" s="15" t="s">
        <v>238</v>
      </c>
      <c r="B87" s="25" t="s">
        <v>239</v>
      </c>
      <c r="C87" s="50">
        <f>10-10</f>
        <v>0</v>
      </c>
      <c r="D87" s="50">
        <v>10</v>
      </c>
      <c r="E87" s="50">
        <v>10</v>
      </c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t="78">
      <c r="A88" s="15" t="s">
        <v>240</v>
      </c>
      <c r="B88" s="25" t="s">
        <v>241</v>
      </c>
      <c r="C88" s="50">
        <f>80-80</f>
        <v>0</v>
      </c>
      <c r="D88" s="50">
        <v>80</v>
      </c>
      <c r="E88" s="50">
        <v>80</v>
      </c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78">
      <c r="A89" s="15" t="s">
        <v>157</v>
      </c>
      <c r="B89" s="25" t="s">
        <v>193</v>
      </c>
      <c r="C89" s="50">
        <f>95-71-7</f>
        <v>17</v>
      </c>
      <c r="D89" s="50">
        <v>95</v>
      </c>
      <c r="E89" s="50">
        <v>95</v>
      </c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idden="1">
      <c r="A90" s="15"/>
      <c r="B90" s="25"/>
      <c r="C90" s="50"/>
      <c r="D90" s="50"/>
      <c r="E90" s="50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45.75" hidden="1" customHeight="1">
      <c r="A91" s="15"/>
      <c r="B91" s="25"/>
      <c r="C91" s="50"/>
      <c r="D91" s="50"/>
      <c r="E91" s="50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t="33" hidden="1" customHeight="1">
      <c r="A92" s="15"/>
      <c r="B92" s="25"/>
      <c r="C92" s="50"/>
      <c r="D92" s="50"/>
      <c r="E92" s="50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45.75" customHeight="1">
      <c r="A93" s="15" t="s">
        <v>242</v>
      </c>
      <c r="B93" s="25" t="s">
        <v>194</v>
      </c>
      <c r="C93" s="50">
        <f>60+26</f>
        <v>86</v>
      </c>
      <c r="D93" s="50">
        <v>60</v>
      </c>
      <c r="E93" s="50">
        <v>60</v>
      </c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78">
      <c r="A94" s="15" t="s">
        <v>160</v>
      </c>
      <c r="B94" s="25" t="s">
        <v>159</v>
      </c>
      <c r="C94" s="50">
        <v>511</v>
      </c>
      <c r="D94" s="50">
        <v>0</v>
      </c>
      <c r="E94" s="50">
        <v>0</v>
      </c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62.4" hidden="1">
      <c r="A95" s="15" t="s">
        <v>197</v>
      </c>
      <c r="B95" s="25" t="s">
        <v>198</v>
      </c>
      <c r="C95" s="50"/>
      <c r="D95" s="50"/>
      <c r="E95" s="50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 ht="62.4">
      <c r="A96" s="15" t="s">
        <v>174</v>
      </c>
      <c r="B96" s="25" t="s">
        <v>195</v>
      </c>
      <c r="C96" s="50">
        <f>108+24+1</f>
        <v>133</v>
      </c>
      <c r="D96" s="50">
        <v>108</v>
      </c>
      <c r="E96" s="50">
        <v>108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 ht="108" customHeight="1">
      <c r="A97" s="15" t="s">
        <v>158</v>
      </c>
      <c r="B97" s="25" t="s">
        <v>196</v>
      </c>
      <c r="C97" s="50">
        <f>1829+17883-750-535</f>
        <v>18427</v>
      </c>
      <c r="D97" s="50">
        <v>1829</v>
      </c>
      <c r="E97" s="50">
        <v>1829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 hidden="1">
      <c r="A98" s="15"/>
      <c r="B98" s="25"/>
      <c r="C98" s="50"/>
      <c r="D98" s="50"/>
      <c r="E98" s="50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idden="1">
      <c r="A99" s="15"/>
      <c r="B99" s="25"/>
      <c r="C99" s="50"/>
      <c r="D99" s="50"/>
      <c r="E99" s="50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t="3.6" hidden="1" customHeight="1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18" customFormat="1" ht="18.75" customHeight="1">
      <c r="A102" s="16" t="s">
        <v>48</v>
      </c>
      <c r="B102" s="23" t="s">
        <v>49</v>
      </c>
      <c r="C102" s="48">
        <f>C103</f>
        <v>1000</v>
      </c>
      <c r="D102" s="48">
        <f>D103</f>
        <v>0</v>
      </c>
      <c r="E102" s="48">
        <f>E103</f>
        <v>0</v>
      </c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17"/>
      <c r="BL102" s="17"/>
      <c r="BM102" s="17"/>
      <c r="BN102" s="17"/>
    </row>
    <row r="103" spans="1:66" s="18" customFormat="1" ht="23.25" customHeight="1">
      <c r="A103" s="31" t="s">
        <v>34</v>
      </c>
      <c r="B103" s="32" t="s">
        <v>32</v>
      </c>
      <c r="C103" s="49">
        <f>C104</f>
        <v>1000</v>
      </c>
      <c r="D103" s="49">
        <f t="shared" ref="D103:E103" si="11">D104</f>
        <v>0</v>
      </c>
      <c r="E103" s="49">
        <f t="shared" si="11"/>
        <v>0</v>
      </c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</row>
    <row r="104" spans="1:66" s="29" customFormat="1" ht="24" customHeight="1">
      <c r="A104" s="15" t="s">
        <v>29</v>
      </c>
      <c r="B104" s="25" t="s">
        <v>12</v>
      </c>
      <c r="C104" s="50">
        <v>1000</v>
      </c>
      <c r="D104" s="50">
        <v>0</v>
      </c>
      <c r="E104" s="50">
        <v>0</v>
      </c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  <c r="BH104" s="28"/>
      <c r="BI104" s="28"/>
      <c r="BJ104" s="28"/>
      <c r="BK104" s="28"/>
      <c r="BL104" s="28"/>
      <c r="BM104" s="28"/>
      <c r="BN104" s="28"/>
    </row>
    <row r="105" spans="1:66" s="5" customFormat="1" ht="24.75" customHeight="1">
      <c r="A105" s="58" t="s">
        <v>11</v>
      </c>
      <c r="B105" s="59"/>
      <c r="C105" s="48">
        <f>C10</f>
        <v>722184</v>
      </c>
      <c r="D105" s="48">
        <f>D10</f>
        <v>643466.80000000005</v>
      </c>
      <c r="E105" s="48">
        <f>E10</f>
        <v>608136</v>
      </c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</row>
    <row r="106" spans="1:66" s="5" customFormat="1" ht="20.25" customHeight="1">
      <c r="A106" s="14" t="s">
        <v>30</v>
      </c>
      <c r="B106" s="24" t="s">
        <v>8</v>
      </c>
      <c r="C106" s="48">
        <f>C107+C142+C144</f>
        <v>2319729.2999999993</v>
      </c>
      <c r="D106" s="48">
        <f t="shared" ref="D106:E106" si="12">D107+D142+D144</f>
        <v>1701113.5999999999</v>
      </c>
      <c r="E106" s="48">
        <f t="shared" si="12"/>
        <v>1323072.7999999998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</row>
    <row r="107" spans="1:66" s="5" customFormat="1" ht="31.2">
      <c r="A107" s="10" t="s">
        <v>31</v>
      </c>
      <c r="B107" s="21" t="s">
        <v>33</v>
      </c>
      <c r="C107" s="49">
        <f>C108+C112+C129+C138</f>
        <v>2317789.6999999993</v>
      </c>
      <c r="D107" s="49">
        <f>D112+D129+D138+D108+D142+D144</f>
        <v>1701113.5999999999</v>
      </c>
      <c r="E107" s="49">
        <f>E112+E129+E138+E108+E142+E144</f>
        <v>1323072.7999999998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>
      <c r="A108" s="10" t="s">
        <v>133</v>
      </c>
      <c r="B108" s="21" t="s">
        <v>120</v>
      </c>
      <c r="C108" s="49">
        <f>C109+C111+C110</f>
        <v>367499.4</v>
      </c>
      <c r="D108" s="49">
        <f t="shared" ref="D108:E108" si="13">D109+D111+D110</f>
        <v>240993.7</v>
      </c>
      <c r="E108" s="49">
        <f t="shared" si="13"/>
        <v>248643.4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13" customFormat="1" ht="46.8" hidden="1">
      <c r="A109" s="11" t="s">
        <v>134</v>
      </c>
      <c r="B109" s="22" t="s">
        <v>204</v>
      </c>
      <c r="C109" s="50"/>
      <c r="D109" s="50"/>
      <c r="E109" s="50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</row>
    <row r="110" spans="1:66" s="13" customFormat="1" ht="31.2">
      <c r="A110" s="11" t="s">
        <v>220</v>
      </c>
      <c r="B110" s="22" t="s">
        <v>219</v>
      </c>
      <c r="C110" s="50">
        <v>140171.9</v>
      </c>
      <c r="D110" s="50">
        <v>0</v>
      </c>
      <c r="E110" s="50">
        <v>0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</row>
    <row r="111" spans="1:66" s="13" customFormat="1" ht="46.8">
      <c r="A111" s="11" t="s">
        <v>164</v>
      </c>
      <c r="B111" s="22" t="s">
        <v>165</v>
      </c>
      <c r="C111" s="50">
        <v>227327.5</v>
      </c>
      <c r="D111" s="50">
        <v>240993.7</v>
      </c>
      <c r="E111" s="50">
        <v>248643.4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</row>
    <row r="112" spans="1:66" s="5" customFormat="1" ht="31.2">
      <c r="A112" s="10" t="s">
        <v>205</v>
      </c>
      <c r="B112" s="21" t="s">
        <v>245</v>
      </c>
      <c r="C112" s="51">
        <f>SUM(C113:C128)</f>
        <v>1324279.3999999999</v>
      </c>
      <c r="D112" s="51">
        <f>SUM(D113:D128)</f>
        <v>802231.10000000009</v>
      </c>
      <c r="E112" s="51">
        <f>SUM(E113:E128)</f>
        <v>403418</v>
      </c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</row>
    <row r="113" spans="1:66" s="5" customFormat="1" ht="109.2" hidden="1">
      <c r="A113" s="11" t="s">
        <v>153</v>
      </c>
      <c r="B113" s="37" t="s">
        <v>154</v>
      </c>
      <c r="C113" s="44"/>
      <c r="D113" s="44"/>
      <c r="E113" s="44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</row>
    <row r="114" spans="1:66" s="5" customFormat="1" ht="31.2">
      <c r="A114" s="11" t="s">
        <v>213</v>
      </c>
      <c r="B114" s="37" t="s">
        <v>214</v>
      </c>
      <c r="C114" s="44">
        <v>226394.4</v>
      </c>
      <c r="D114" s="44">
        <v>121000</v>
      </c>
      <c r="E114" s="44">
        <v>155080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93.6">
      <c r="A115" s="11" t="s">
        <v>153</v>
      </c>
      <c r="B115" s="37" t="s">
        <v>223</v>
      </c>
      <c r="C115" s="44">
        <v>20629</v>
      </c>
      <c r="D115" s="44">
        <v>0</v>
      </c>
      <c r="E115" s="44">
        <v>0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78">
      <c r="A116" s="11" t="s">
        <v>207</v>
      </c>
      <c r="B116" s="37" t="s">
        <v>208</v>
      </c>
      <c r="C116" s="44">
        <v>3652.7</v>
      </c>
      <c r="D116" s="44">
        <v>0</v>
      </c>
      <c r="E116" s="44">
        <v>0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78">
      <c r="A117" s="11" t="s">
        <v>199</v>
      </c>
      <c r="B117" s="37" t="s">
        <v>200</v>
      </c>
      <c r="C117" s="44">
        <v>1145.8</v>
      </c>
      <c r="D117" s="44">
        <v>0</v>
      </c>
      <c r="E117" s="44">
        <v>0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62.4">
      <c r="A118" s="11" t="s">
        <v>215</v>
      </c>
      <c r="B118" s="37" t="s">
        <v>216</v>
      </c>
      <c r="C118" s="44">
        <v>5753.2</v>
      </c>
      <c r="D118" s="44">
        <v>0</v>
      </c>
      <c r="E118" s="44">
        <v>0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31.2">
      <c r="A119" s="11" t="s">
        <v>246</v>
      </c>
      <c r="B119" s="37" t="s">
        <v>247</v>
      </c>
      <c r="C119" s="44">
        <v>66128.800000000003</v>
      </c>
      <c r="D119" s="44"/>
      <c r="E119" s="44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63" customHeight="1">
      <c r="A120" s="11" t="s">
        <v>169</v>
      </c>
      <c r="B120" s="43" t="s">
        <v>170</v>
      </c>
      <c r="C120" s="44">
        <v>18549.2</v>
      </c>
      <c r="D120" s="44">
        <v>18729.2</v>
      </c>
      <c r="E120" s="44">
        <v>18196.8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46" customFormat="1" ht="31.2">
      <c r="A121" s="42" t="s">
        <v>135</v>
      </c>
      <c r="B121" s="43" t="s">
        <v>130</v>
      </c>
      <c r="C121" s="44">
        <v>0</v>
      </c>
      <c r="D121" s="44">
        <v>1219.9000000000001</v>
      </c>
      <c r="E121" s="44">
        <v>1104.0999999999999</v>
      </c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</row>
    <row r="122" spans="1:66" s="46" customFormat="1" ht="31.2">
      <c r="A122" s="42" t="s">
        <v>136</v>
      </c>
      <c r="B122" s="43" t="s">
        <v>145</v>
      </c>
      <c r="C122" s="44">
        <v>497.5</v>
      </c>
      <c r="D122" s="44">
        <v>2231.5</v>
      </c>
      <c r="E122" s="44">
        <v>25031.1</v>
      </c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</row>
    <row r="123" spans="1:66" s="46" customFormat="1" ht="31.2" hidden="1">
      <c r="A123" s="42" t="s">
        <v>137</v>
      </c>
      <c r="B123" s="43" t="s">
        <v>129</v>
      </c>
      <c r="C123" s="44"/>
      <c r="D123" s="44"/>
      <c r="E123" s="44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</row>
    <row r="124" spans="1:66" s="5" customFormat="1" ht="31.2">
      <c r="A124" s="11" t="s">
        <v>138</v>
      </c>
      <c r="B124" s="37" t="s">
        <v>166</v>
      </c>
      <c r="C124" s="44">
        <v>7802.5</v>
      </c>
      <c r="D124" s="44">
        <v>0</v>
      </c>
      <c r="E124" s="44">
        <v>0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</row>
    <row r="125" spans="1:66" s="5" customFormat="1" ht="31.2">
      <c r="A125" s="11" t="s">
        <v>249</v>
      </c>
      <c r="B125" s="37" t="s">
        <v>250</v>
      </c>
      <c r="C125" s="44">
        <v>369.1</v>
      </c>
      <c r="D125" s="44">
        <v>0</v>
      </c>
      <c r="E125" s="44">
        <v>0</v>
      </c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</row>
    <row r="126" spans="1:66" s="5" customFormat="1" ht="31.2">
      <c r="A126" s="11" t="s">
        <v>209</v>
      </c>
      <c r="B126" s="37" t="s">
        <v>210</v>
      </c>
      <c r="C126" s="44">
        <v>331078.7</v>
      </c>
      <c r="D126" s="44">
        <v>343189.3</v>
      </c>
      <c r="E126" s="44">
        <v>0</v>
      </c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</row>
    <row r="127" spans="1:66" s="5" customFormat="1" ht="46.8">
      <c r="A127" s="11" t="s">
        <v>243</v>
      </c>
      <c r="B127" s="37" t="s">
        <v>244</v>
      </c>
      <c r="C127" s="44">
        <v>0</v>
      </c>
      <c r="D127" s="44">
        <v>0</v>
      </c>
      <c r="E127" s="44">
        <v>18461.5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</row>
    <row r="128" spans="1:66" s="5" customFormat="1">
      <c r="A128" s="11" t="s">
        <v>139</v>
      </c>
      <c r="B128" s="25" t="s">
        <v>102</v>
      </c>
      <c r="C128" s="44">
        <v>642278.5</v>
      </c>
      <c r="D128" s="44">
        <v>315861.2</v>
      </c>
      <c r="E128" s="44">
        <v>185544.5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</row>
    <row r="129" spans="1:66" s="5" customFormat="1">
      <c r="A129" s="10" t="s">
        <v>203</v>
      </c>
      <c r="B129" s="21" t="s">
        <v>206</v>
      </c>
      <c r="C129" s="51">
        <f>SUM(C130:C137)</f>
        <v>603827.59999999986</v>
      </c>
      <c r="D129" s="51">
        <f t="shared" ref="D129:E129" si="14">SUM(D130:D137)</f>
        <v>646582.9</v>
      </c>
      <c r="E129" s="51">
        <f t="shared" si="14"/>
        <v>671011.4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</row>
    <row r="130" spans="1:66" s="13" customFormat="1" ht="30" customHeight="1">
      <c r="A130" s="11" t="s">
        <v>167</v>
      </c>
      <c r="B130" s="25" t="s">
        <v>63</v>
      </c>
      <c r="C130" s="44">
        <v>562852.69999999995</v>
      </c>
      <c r="D130" s="44">
        <v>619212.69999999995</v>
      </c>
      <c r="E130" s="44">
        <v>642837.1</v>
      </c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</row>
    <row r="131" spans="1:66" s="13" customFormat="1" ht="62.4">
      <c r="A131" s="11" t="s">
        <v>140</v>
      </c>
      <c r="B131" s="25" t="s">
        <v>115</v>
      </c>
      <c r="C131" s="44">
        <v>5.5</v>
      </c>
      <c r="D131" s="44">
        <v>5.8</v>
      </c>
      <c r="E131" s="44">
        <v>37.6</v>
      </c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</row>
    <row r="132" spans="1:66" s="13" customFormat="1" ht="93.6" hidden="1">
      <c r="A132" s="11" t="s">
        <v>141</v>
      </c>
      <c r="B132" s="25" t="s">
        <v>112</v>
      </c>
      <c r="C132" s="44"/>
      <c r="D132" s="44"/>
      <c r="E132" s="44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</row>
    <row r="133" spans="1:66" s="13" customFormat="1" ht="60.6" customHeight="1">
      <c r="A133" s="15" t="s">
        <v>142</v>
      </c>
      <c r="B133" s="25" t="s">
        <v>259</v>
      </c>
      <c r="C133" s="44">
        <v>400</v>
      </c>
      <c r="D133" s="44">
        <v>0</v>
      </c>
      <c r="E133" s="44">
        <v>0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</row>
    <row r="134" spans="1:66" s="13" customFormat="1" ht="62.4">
      <c r="A134" s="15" t="s">
        <v>211</v>
      </c>
      <c r="B134" s="25" t="s">
        <v>212</v>
      </c>
      <c r="C134" s="44">
        <v>3287.9</v>
      </c>
      <c r="D134" s="44">
        <v>3287.9</v>
      </c>
      <c r="E134" s="44">
        <v>3962.5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</row>
    <row r="135" spans="1:66" s="13" customFormat="1" ht="109.2">
      <c r="A135" s="15" t="s">
        <v>179</v>
      </c>
      <c r="B135" s="25" t="s">
        <v>224</v>
      </c>
      <c r="C135" s="44">
        <v>32917.199999999997</v>
      </c>
      <c r="D135" s="44">
        <v>20134.3</v>
      </c>
      <c r="E135" s="44">
        <v>20234.900000000001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</row>
    <row r="136" spans="1:66" s="13" customFormat="1" ht="31.2">
      <c r="A136" s="15" t="s">
        <v>175</v>
      </c>
      <c r="B136" s="25" t="s">
        <v>225</v>
      </c>
      <c r="C136" s="44">
        <v>3915.1</v>
      </c>
      <c r="D136" s="44">
        <v>3942.2</v>
      </c>
      <c r="E136" s="44">
        <v>3939.3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</row>
    <row r="137" spans="1:66" s="13" customFormat="1">
      <c r="A137" s="15" t="s">
        <v>256</v>
      </c>
      <c r="B137" s="25" t="s">
        <v>257</v>
      </c>
      <c r="C137" s="44">
        <v>449.2</v>
      </c>
      <c r="D137" s="44">
        <v>0</v>
      </c>
      <c r="E137" s="44">
        <v>0</v>
      </c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</row>
    <row r="138" spans="1:66" s="5" customFormat="1" ht="18.600000000000001" customHeight="1">
      <c r="A138" s="10" t="s">
        <v>201</v>
      </c>
      <c r="B138" s="21" t="s">
        <v>202</v>
      </c>
      <c r="C138" s="49">
        <f>C139+C140+C141</f>
        <v>22183.3</v>
      </c>
      <c r="D138" s="49">
        <f t="shared" ref="D138:E138" si="15">D139+D140+D141</f>
        <v>11305.9</v>
      </c>
      <c r="E138" s="49">
        <f t="shared" si="15"/>
        <v>0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</row>
    <row r="139" spans="1:66" s="5" customFormat="1" ht="62.4">
      <c r="A139" s="11" t="s">
        <v>143</v>
      </c>
      <c r="B139" s="25" t="s">
        <v>103</v>
      </c>
      <c r="C139" s="39">
        <f>21316.5-372.7</f>
        <v>20943.8</v>
      </c>
      <c r="D139" s="50">
        <v>11305.9</v>
      </c>
      <c r="E139" s="50">
        <v>0</v>
      </c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</row>
    <row r="140" spans="1:66" s="13" customFormat="1" ht="31.2">
      <c r="A140" s="11" t="s">
        <v>217</v>
      </c>
      <c r="B140" s="37" t="s">
        <v>218</v>
      </c>
      <c r="C140" s="50">
        <v>104.1</v>
      </c>
      <c r="D140" s="50">
        <v>0</v>
      </c>
      <c r="E140" s="50">
        <v>0</v>
      </c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</row>
    <row r="141" spans="1:66" s="13" customFormat="1" ht="31.2">
      <c r="A141" s="11" t="s">
        <v>144</v>
      </c>
      <c r="B141" s="37" t="s">
        <v>83</v>
      </c>
      <c r="C141" s="50">
        <v>1135.4000000000001</v>
      </c>
      <c r="D141" s="50"/>
      <c r="E141" s="50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</row>
    <row r="142" spans="1:66" s="5" customFormat="1" ht="31.2">
      <c r="A142" s="10" t="s">
        <v>150</v>
      </c>
      <c r="B142" s="21" t="s">
        <v>114</v>
      </c>
      <c r="C142" s="49">
        <f>C143</f>
        <v>382</v>
      </c>
      <c r="D142" s="49">
        <f t="shared" ref="D142:E142" si="16">D143</f>
        <v>0</v>
      </c>
      <c r="E142" s="49">
        <f t="shared" si="16"/>
        <v>0</v>
      </c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</row>
    <row r="143" spans="1:66" s="5" customFormat="1" ht="46.8">
      <c r="A143" s="11" t="s">
        <v>149</v>
      </c>
      <c r="B143" s="25" t="s">
        <v>113</v>
      </c>
      <c r="C143" s="50">
        <v>382</v>
      </c>
      <c r="D143" s="50"/>
      <c r="E143" s="50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</row>
    <row r="144" spans="1:66" s="5" customFormat="1" ht="31.2">
      <c r="A144" s="10" t="s">
        <v>152</v>
      </c>
      <c r="B144" s="21" t="s">
        <v>128</v>
      </c>
      <c r="C144" s="49">
        <f>C145</f>
        <v>1557.6</v>
      </c>
      <c r="D144" s="49">
        <f t="shared" ref="D144:E144" si="17">D145</f>
        <v>0</v>
      </c>
      <c r="E144" s="49">
        <f t="shared" si="17"/>
        <v>0</v>
      </c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5" customFormat="1" ht="46.8">
      <c r="A145" s="11" t="s">
        <v>151</v>
      </c>
      <c r="B145" s="25" t="s">
        <v>127</v>
      </c>
      <c r="C145" s="39">
        <f>1307.3+30+193.3+27</f>
        <v>1557.6</v>
      </c>
      <c r="D145" s="50"/>
      <c r="E145" s="50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</row>
    <row r="146" spans="1:66" s="5" customFormat="1">
      <c r="A146" s="58" t="s">
        <v>10</v>
      </c>
      <c r="B146" s="59"/>
      <c r="C146" s="48">
        <f>C106</f>
        <v>2319729.2999999993</v>
      </c>
      <c r="D146" s="48">
        <f>D106</f>
        <v>1701113.5999999999</v>
      </c>
      <c r="E146" s="48">
        <f>E106</f>
        <v>1323072.7999999998</v>
      </c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</row>
    <row r="147" spans="1:66" s="5" customFormat="1" ht="27.75" customHeight="1" thickBot="1">
      <c r="A147" s="56" t="s">
        <v>9</v>
      </c>
      <c r="B147" s="57"/>
      <c r="C147" s="52">
        <f>C105+C106</f>
        <v>3041913.2999999993</v>
      </c>
      <c r="D147" s="52">
        <f>D105+D106</f>
        <v>2344580.4</v>
      </c>
      <c r="E147" s="52">
        <f>E105+E106</f>
        <v>1931208.7999999998</v>
      </c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</row>
    <row r="149" spans="1:66">
      <c r="D149" s="4"/>
      <c r="E149" s="4"/>
    </row>
    <row r="150" spans="1:66">
      <c r="D150" s="4"/>
      <c r="E150" s="4"/>
      <c r="F150" s="4"/>
    </row>
  </sheetData>
  <mergeCells count="9">
    <mergeCell ref="C1:E1"/>
    <mergeCell ref="C2:E2"/>
    <mergeCell ref="A4:E4"/>
    <mergeCell ref="A147:B147"/>
    <mergeCell ref="A105:B105"/>
    <mergeCell ref="A6:A8"/>
    <mergeCell ref="B6:B8"/>
    <mergeCell ref="A146:B146"/>
    <mergeCell ref="C6:E7"/>
  </mergeCells>
  <phoneticPr fontId="0" type="noConversion"/>
  <pageMargins left="0.98425196850393704" right="0.39370078740157483" top="0.39370078740157483" bottom="0.39370078740157483" header="0.27559055118110237" footer="0"/>
  <pageSetup paperSize="9" scale="68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mea</cp:lastModifiedBy>
  <cp:lastPrinted>2024-12-19T09:19:44Z</cp:lastPrinted>
  <dcterms:created xsi:type="dcterms:W3CDTF">2003-11-13T13:05:02Z</dcterms:created>
  <dcterms:modified xsi:type="dcterms:W3CDTF">2024-12-19T09:21:01Z</dcterms:modified>
</cp:coreProperties>
</file>