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125" windowWidth="11370" windowHeight="6945"/>
  </bookViews>
  <sheets>
    <sheet name="2021-2023" sheetId="6" r:id="rId1"/>
  </sheets>
  <definedNames>
    <definedName name="_xlnm.Print_Titles" localSheetId="0">'2021-2023'!$7:$10</definedName>
    <definedName name="_xlnm.Print_Area" localSheetId="0">'2021-2023'!$A$1:$E$159</definedName>
  </definedNames>
  <calcPr calcId="145621" iterate="1"/>
</workbook>
</file>

<file path=xl/calcChain.xml><?xml version="1.0" encoding="utf-8"?>
<calcChain xmlns="http://schemas.openxmlformats.org/spreadsheetml/2006/main">
  <c r="C140" i="6" l="1"/>
  <c r="C78" i="6"/>
  <c r="C77" i="6"/>
  <c r="C74" i="6"/>
  <c r="C64" i="6"/>
  <c r="C60" i="6"/>
  <c r="C157" i="6"/>
  <c r="E140" i="6"/>
  <c r="D140" i="6"/>
  <c r="D55" i="6"/>
  <c r="E55" i="6"/>
  <c r="C55" i="6"/>
  <c r="C156" i="6"/>
  <c r="C132" i="6"/>
  <c r="C130" i="6"/>
  <c r="C116" i="6"/>
  <c r="C112" i="6"/>
  <c r="D110" i="6"/>
  <c r="E110" i="6"/>
  <c r="C110" i="6"/>
  <c r="D122" i="6"/>
  <c r="C122" i="6"/>
  <c r="C121" i="6"/>
  <c r="E130" i="6"/>
  <c r="D130" i="6"/>
  <c r="E129" i="6"/>
  <c r="D129" i="6"/>
  <c r="D118" i="6"/>
  <c r="C118" i="6"/>
  <c r="D117" i="6"/>
  <c r="C117" i="6"/>
  <c r="E125" i="6"/>
  <c r="D125" i="6"/>
  <c r="C125" i="6"/>
  <c r="D119" i="6"/>
  <c r="C119" i="6"/>
  <c r="C120" i="6"/>
  <c r="E126" i="6"/>
  <c r="D126" i="6"/>
  <c r="C126" i="6"/>
  <c r="E124" i="6"/>
  <c r="D124" i="6"/>
  <c r="C124" i="6"/>
  <c r="D128" i="6"/>
  <c r="C128" i="6"/>
  <c r="E128" i="6"/>
  <c r="D123" i="6"/>
  <c r="C123" i="6"/>
  <c r="E132" i="6"/>
  <c r="D132" i="6" l="1"/>
  <c r="E136" i="6"/>
  <c r="D136" i="6"/>
  <c r="C136" i="6"/>
  <c r="E131" i="6" l="1"/>
  <c r="D131" i="6"/>
  <c r="C131" i="6"/>
  <c r="D93" i="6"/>
  <c r="E93" i="6"/>
  <c r="C93" i="6"/>
  <c r="D98" i="6"/>
  <c r="E98" i="6"/>
  <c r="D96" i="6"/>
  <c r="E96" i="6"/>
  <c r="C96" i="6"/>
  <c r="D91" i="6"/>
  <c r="E91" i="6"/>
  <c r="C91" i="6"/>
  <c r="D86" i="6"/>
  <c r="E86" i="6"/>
  <c r="C86" i="6"/>
  <c r="D81" i="6"/>
  <c r="E81" i="6"/>
  <c r="E80" i="6" s="1"/>
  <c r="C81" i="6"/>
  <c r="C99" i="6"/>
  <c r="C98" i="6" s="1"/>
  <c r="D41" i="6"/>
  <c r="E41" i="6"/>
  <c r="C41" i="6"/>
  <c r="D13" i="6"/>
  <c r="E13" i="6"/>
  <c r="C13" i="6"/>
  <c r="D43" i="6"/>
  <c r="E43" i="6"/>
  <c r="C43" i="6"/>
  <c r="C31" i="6"/>
  <c r="D31" i="6"/>
  <c r="E31" i="6"/>
  <c r="D80" i="6" l="1"/>
  <c r="C80" i="6"/>
  <c r="C114" i="6"/>
  <c r="C38" i="6"/>
  <c r="D38" i="6"/>
  <c r="E38" i="6"/>
  <c r="D53" i="6"/>
  <c r="E53" i="6"/>
  <c r="C53" i="6"/>
  <c r="D48" i="6" l="1"/>
  <c r="E48" i="6"/>
  <c r="C48" i="6"/>
  <c r="E69" i="6" l="1"/>
  <c r="D69" i="6"/>
  <c r="C69" i="6"/>
  <c r="E59" i="6"/>
  <c r="D59" i="6"/>
  <c r="C59" i="6"/>
  <c r="D114" i="6" l="1"/>
  <c r="E114" i="6" l="1"/>
  <c r="C67" i="6" l="1"/>
  <c r="C26" i="6" l="1"/>
  <c r="D26" i="6" l="1"/>
  <c r="E67" i="6" l="1"/>
  <c r="D67" i="6"/>
  <c r="C46" i="6"/>
  <c r="C73" i="6"/>
  <c r="C33" i="6"/>
  <c r="C25" i="6" s="1"/>
  <c r="C76" i="6"/>
  <c r="C72" i="6" l="1"/>
  <c r="D46" i="6" l="1"/>
  <c r="E46" i="6"/>
  <c r="C151" i="6" l="1"/>
  <c r="D151" i="6"/>
  <c r="D139" i="6" s="1"/>
  <c r="E151" i="6"/>
  <c r="E139" i="6" s="1"/>
  <c r="D153" i="6"/>
  <c r="E153" i="6"/>
  <c r="C153" i="6"/>
  <c r="D76" i="6"/>
  <c r="E76" i="6"/>
  <c r="D73" i="6"/>
  <c r="E73" i="6"/>
  <c r="E66" i="6"/>
  <c r="D58" i="6"/>
  <c r="E58" i="6"/>
  <c r="D45" i="6"/>
  <c r="E45" i="6"/>
  <c r="D33" i="6"/>
  <c r="D25" i="6" s="1"/>
  <c r="E33" i="6"/>
  <c r="E26" i="6"/>
  <c r="D20" i="6"/>
  <c r="D19" i="6" s="1"/>
  <c r="E20" i="6"/>
  <c r="E19" i="6" s="1"/>
  <c r="D12" i="6"/>
  <c r="E12" i="6"/>
  <c r="C58" i="6"/>
  <c r="C45" i="6"/>
  <c r="C20" i="6"/>
  <c r="C19" i="6" s="1"/>
  <c r="C39" i="6"/>
  <c r="C12" i="6"/>
  <c r="C105" i="6"/>
  <c r="C104" i="6" s="1"/>
  <c r="C36" i="6"/>
  <c r="C139" i="6" l="1"/>
  <c r="C109" i="6" s="1"/>
  <c r="E25" i="6"/>
  <c r="E72" i="6"/>
  <c r="E109" i="6"/>
  <c r="D72" i="6"/>
  <c r="D66" i="6"/>
  <c r="C66" i="6"/>
  <c r="D109" i="6"/>
  <c r="C108" i="6" l="1"/>
  <c r="C158" i="6" s="1"/>
  <c r="D108" i="6"/>
  <c r="D158" i="6" s="1"/>
  <c r="E108" i="6"/>
  <c r="E158" i="6" s="1"/>
  <c r="C11" i="6"/>
  <c r="C107" i="6" s="1"/>
  <c r="E11" i="6"/>
  <c r="E107" i="6" s="1"/>
  <c r="D11" i="6"/>
  <c r="D107" i="6" s="1"/>
  <c r="D159" i="6" l="1"/>
  <c r="E159" i="6"/>
  <c r="C159" i="6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<sst xmlns="http://schemas.openxmlformats.org/spreadsheetml/2006/main" count="290" uniqueCount="275">
  <si>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</si>
  <si>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</si>
  <si>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</si>
  <si>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</si>
  <si>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</si>
  <si>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</si>
  <si>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</si>
  <si>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</si>
  <si>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</si>
  <si>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</si>
  <si>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</si>
  <si>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</si>
  <si>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</si>
  <si>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</si>
  <si>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</si>
  <si>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</si>
  <si>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</si>
  <si>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</si>
  <si>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</si>
  <si>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</si>
  <si>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</si>
  <si>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</si>
  <si>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</si>
  <si>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</si>
  <si>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</si>
  <si>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</si>
  <si>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</si>
  <si>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</si>
  <si>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</si>
  <si>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</si>
  <si>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</si>
  <si>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</si>
  <si>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</si>
  <si>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</si>
  <si>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</si>
  <si>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</si>
  <si>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</si>
  <si>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</si>
  <si>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</si>
  <si>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</si>
  <si>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</si>
  <si>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</si>
  <si>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</si>
  <si>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</si>
  <si>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</si>
  <si>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</si>
  <si>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</si>
  <si>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</si>
  <si>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</si>
  <si>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</si>
  <si>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</si>
  <si>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</si>
  <si>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</si>
  <si>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</si>
  <si>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</si>
  <si>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</si>
  <si>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</si>
  <si>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</si>
  <si>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</si>
  <si>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</si>
  <si>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</si>
  <si>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</si>
  <si>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</si>
  <si>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</si>
  <si>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</si>
  <si>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</si>
  <si>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</si>
  <si>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</si>
  <si>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</si>
  <si>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</si>
  <si>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</si>
  <si>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</si>
  <si>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</si>
  <si>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</si>
  <si>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</si>
  <si>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</si>
  <si>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</si>
  <si>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</si>
  <si>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</si>
  <si>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</si>
  <si>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</si>
  <si>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</si>
  <si>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</si>
  <si>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</si>
  <si>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</si>
  <si>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</si>
  <si>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</si>
  <si>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</si>
  <si>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</si>
  <si>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</si>
  <si>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</si>
  <si>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</si>
  <si>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</si>
  <si>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</si>
  <si>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</si>
  <si>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</si>
  <si>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</si>
  <si>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</si>
  <si>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</si>
  <si>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</si>
  <si>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</si>
  <si>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</si>
  <si>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</si>
  <si>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</si>
  <si>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</si>
  <si>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</si>
  <si>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</si>
  <si>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</si>
  <si>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</si>
  <si>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</si>
  <si>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</si>
  <si>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</si>
  <si>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</si>
  <si>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</si>
  <si>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</si>
  <si>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</si>
  <si>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</si>
  <si>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</si>
  <si>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</si>
  <si>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</si>
  <si>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</si>
  <si>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</si>
  <si>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</si>
  <si>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</si>
  <si>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</si>
  <si>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</si>
  <si>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</si>
  <si>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</si>
  <si>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</si>
  <si>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</si>
  <si>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</si>
  <si>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</si>
  <si>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</si>
  <si>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</si>
  <si>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</si>
  <si>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</si>
  <si>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</si>
  <si>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</si>
  <si>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</si>
  <si>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</si>
  <si>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</si>
  <si>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</si>
  <si>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</si>
  <si>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</si>
  <si>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</si>
  <si>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</si>
  <si>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</si>
  <si>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</si>
  <si>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</si>
  <si>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</si>
  <si>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</si>
  <si>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</si>
  <si>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</si>
  <si>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</si>
  <si>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</si>
  <si>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</si>
  <si>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</si>
  <si>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</si>
  <si>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</si>
  <si>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</si>
  <si>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</si>
  <si>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</si>
  <si>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</si>
  <si>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</si>
  <si>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</si>
  <si>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</si>
  <si>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</si>
  <si>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</si>
  <si>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</si>
  <si>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</si>
  <si>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</si>
  <si>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</si>
  <si>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</si>
  <si>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</si>
  <si>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</si>
  <si>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</si>
  <si>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</si>
  <si>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</si>
  <si>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</si>
  <si>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</si>
  <si>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</si>
  <si>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</si>
  <si>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</si>
  <si>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</si>
  <si>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</si>
  <si>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</si>
  <si>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</si>
  <si>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</si>
  <si>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</si>
  <si>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</si>
  <si>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</si>
  <si>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</si>
  <si>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</si>
  <si>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</si>
  <si>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</si>
  <si>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</si>
  <si>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</si>
  <si>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</si>
  <si>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</si>
  <si>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</si>
  <si>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</si>
  <si>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</si>
  <si>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</si>
  <si>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</si>
  <si>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</si>
  <si>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</si>
  <si>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</si>
  <si>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</si>
  <si>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</si>
  <si>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</si>
  <si>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</si>
  <si>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</si>
  <si>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</si>
  <si>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</si>
  <si>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</si>
  <si>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</si>
  <si>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</si>
  <si>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</si>
  <si>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</si>
  <si>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</si>
  <si>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</si>
  <si>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</si>
  <si>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</si>
  <si>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</si>
  <si>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</si>
  <si>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</si>
  <si>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</si>
  <si>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</si>
  <si>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</si>
  <si>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</si>
  <si>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</si>
  <si>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</si>
  <si>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</si>
  <si>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</si>
  <si>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</si>
  <si>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</si>
  <si>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</si>
  <si>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</si>
  <si>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</si>
  <si>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</si>
  <si>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</si>
  <si>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</si>
  <si>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</si>
  <si>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</si>
  <si>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</si>
  <si>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</si>
  <si>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</si>
  <si>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</si>
  <si>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</si>
  <si>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</si>
  <si>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</si>
  <si>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</si>
  <si>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</si>
  <si>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</si>
  <si>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</si>
  <si>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</si>
  <si>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</si>
  <si>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</si>
  <si>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</si>
  <si>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</si>
  <si>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</si>
  <si>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</si>
  <si>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</si>
  <si>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</si>
  <si>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</si>
  <si>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</si>
  <si>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</si>
  <si>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</si>
  <si>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</si>
  <si>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</si>
  <si>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</si>
  <si>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</si>
  <si>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</si>
  <si>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</si>
  <si>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 xml:space="preserve">Приложение 2 к решению Муниципального Собрания  района  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</si>
</sst>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2"/>
  <sheetViews>
    <sheetView tabSelected="1" view="pageBreakPreview" topLeftCell="A148" zoomScaleNormal="85" zoomScaleSheetLayoutView="100" workbookViewId="0">
      <selection activeCell="C159" sqref="C159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9" customHeight="1" x14ac:dyDescent="0.25">
      <c r="C1" s="54"/>
      <c r="D1" s="54"/>
      <c r="E1" s="54"/>
    </row>
    <row r="2" spans="1:66" ht="56.25" customHeight="1" x14ac:dyDescent="0.25">
      <c r="C2" s="54" t="s">
        <v>274</v>
      </c>
      <c r="D2" s="54"/>
      <c r="E2" s="54"/>
    </row>
    <row r="3" spans="1:66" ht="45" customHeight="1" x14ac:dyDescent="0.25">
      <c r="C3" s="54" t="s">
        <v>273</v>
      </c>
      <c r="D3" s="54"/>
      <c r="E3" s="54"/>
    </row>
    <row r="4" spans="1:66" ht="50.25" hidden="1" customHeight="1" x14ac:dyDescent="0.25">
      <c r="B4" s="19"/>
      <c r="C4" s="27"/>
    </row>
    <row r="5" spans="1:66" ht="58.5" customHeight="1" x14ac:dyDescent="0.3">
      <c r="A5" s="55" t="s">
        <v>206</v>
      </c>
      <c r="B5" s="55"/>
      <c r="C5" s="55"/>
      <c r="D5" s="55"/>
      <c r="E5" s="55"/>
    </row>
    <row r="6" spans="1:66" ht="10.5" customHeight="1" thickBot="1" x14ac:dyDescent="0.3">
      <c r="B6" s="19"/>
    </row>
    <row r="7" spans="1:66" s="5" customFormat="1" ht="18" customHeight="1" x14ac:dyDescent="0.25">
      <c r="A7" s="60" t="s">
        <v>14</v>
      </c>
      <c r="B7" s="62" t="s">
        <v>139</v>
      </c>
      <c r="C7" s="65" t="s">
        <v>0</v>
      </c>
      <c r="D7" s="65"/>
      <c r="E7" s="6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x14ac:dyDescent="0.25">
      <c r="A8" s="61"/>
      <c r="B8" s="63"/>
      <c r="C8" s="67"/>
      <c r="D8" s="67"/>
      <c r="E8" s="6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1"/>
      <c r="B9" s="64"/>
      <c r="C9" s="53" t="s">
        <v>187</v>
      </c>
      <c r="D9" s="40" t="s">
        <v>201</v>
      </c>
      <c r="E9" s="41" t="s">
        <v>205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 x14ac:dyDescent="0.25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 x14ac:dyDescent="0.25">
      <c r="A11" s="8" t="s">
        <v>18</v>
      </c>
      <c r="B11" s="20" t="s">
        <v>140</v>
      </c>
      <c r="C11" s="48">
        <f>C12+C19+C25+C38+C45+C58+C66+C72+C104+C80</f>
        <v>548278.4</v>
      </c>
      <c r="D11" s="48">
        <f>D12+D19+D25+D38+D45+D58+D66+D72+D104+D80</f>
        <v>557219</v>
      </c>
      <c r="E11" s="48">
        <f>E12+E19+E25+E38+E45+E58+E66+E72+E104+E80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 x14ac:dyDescent="0.25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 x14ac:dyDescent="0.25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94.5" x14ac:dyDescent="0.25">
      <c r="A14" s="15" t="s">
        <v>39</v>
      </c>
      <c r="B14" s="25" t="s">
        <v>265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10.25" x14ac:dyDescent="0.25">
      <c r="A15" s="15" t="s">
        <v>67</v>
      </c>
      <c r="B15" s="25" t="s">
        <v>103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7.25" x14ac:dyDescent="0.25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.75" x14ac:dyDescent="0.25">
      <c r="A17" s="15" t="s">
        <v>41</v>
      </c>
      <c r="B17" s="25" t="s">
        <v>104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126" x14ac:dyDescent="0.25">
      <c r="A18" s="15" t="s">
        <v>202</v>
      </c>
      <c r="B18" s="25" t="s">
        <v>266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5" x14ac:dyDescent="0.25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5" x14ac:dyDescent="0.25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 x14ac:dyDescent="0.25">
      <c r="A21" s="15" t="s">
        <v>180</v>
      </c>
      <c r="B21" s="25" t="s">
        <v>207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 x14ac:dyDescent="0.25">
      <c r="A22" s="15" t="s">
        <v>165</v>
      </c>
      <c r="B22" s="25" t="s">
        <v>208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1.25" customHeight="1" x14ac:dyDescent="0.25">
      <c r="A23" s="15" t="s">
        <v>166</v>
      </c>
      <c r="B23" s="25" t="s">
        <v>267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 x14ac:dyDescent="0.25">
      <c r="A24" s="15" t="s">
        <v>167</v>
      </c>
      <c r="B24" s="25" t="s">
        <v>209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 x14ac:dyDescent="0.25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5" x14ac:dyDescent="0.25">
      <c r="A26" s="31" t="s">
        <v>105</v>
      </c>
      <c r="B26" s="32" t="s">
        <v>106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5" x14ac:dyDescent="0.25">
      <c r="A27" s="15" t="s">
        <v>122</v>
      </c>
      <c r="B27" s="25" t="s">
        <v>107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3" x14ac:dyDescent="0.25">
      <c r="A28" s="15" t="s">
        <v>123</v>
      </c>
      <c r="B28" s="25" t="s">
        <v>210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 x14ac:dyDescent="0.25">
      <c r="A29" s="15" t="s">
        <v>108</v>
      </c>
      <c r="B29" s="25" t="s">
        <v>109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 x14ac:dyDescent="0.25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x14ac:dyDescent="0.25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x14ac:dyDescent="0.25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5" x14ac:dyDescent="0.25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5" x14ac:dyDescent="0.25">
      <c r="A34" s="15" t="s">
        <v>78</v>
      </c>
      <c r="B34" s="25" t="s">
        <v>181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 x14ac:dyDescent="0.25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 x14ac:dyDescent="0.25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 x14ac:dyDescent="0.25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 x14ac:dyDescent="0.25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5" hidden="1" x14ac:dyDescent="0.25">
      <c r="A39" s="31" t="s">
        <v>110</v>
      </c>
      <c r="B39" s="32" t="s">
        <v>111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7.25" hidden="1" x14ac:dyDescent="0.25">
      <c r="A40" s="15" t="s">
        <v>112</v>
      </c>
      <c r="B40" s="25" t="s">
        <v>113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5" x14ac:dyDescent="0.25">
      <c r="A41" s="31" t="s">
        <v>110</v>
      </c>
      <c r="B41" s="32" t="s">
        <v>111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7.25" x14ac:dyDescent="0.25">
      <c r="A42" s="15" t="s">
        <v>112</v>
      </c>
      <c r="B42" s="25" t="s">
        <v>113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5" x14ac:dyDescent="0.25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5" x14ac:dyDescent="0.25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5" x14ac:dyDescent="0.25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3" x14ac:dyDescent="0.25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7.25" x14ac:dyDescent="0.25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.75" x14ac:dyDescent="0.25">
      <c r="A48" s="31" t="s">
        <v>25</v>
      </c>
      <c r="B48" s="32" t="s">
        <v>182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96" customHeight="1" x14ac:dyDescent="0.25">
      <c r="A49" s="15" t="s">
        <v>134</v>
      </c>
      <c r="B49" s="25" t="s">
        <v>135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 x14ac:dyDescent="0.25">
      <c r="A50" s="15" t="s">
        <v>96</v>
      </c>
      <c r="B50" s="25" t="s">
        <v>118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 x14ac:dyDescent="0.25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5" x14ac:dyDescent="0.25">
      <c r="A52" s="15" t="s">
        <v>99</v>
      </c>
      <c r="B52" s="25" t="s">
        <v>119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7.25" x14ac:dyDescent="0.25">
      <c r="A53" s="31" t="s">
        <v>199</v>
      </c>
      <c r="B53" s="32" t="s">
        <v>211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6" x14ac:dyDescent="0.25">
      <c r="A54" s="15" t="s">
        <v>150</v>
      </c>
      <c r="B54" s="25" t="s">
        <v>151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.75" x14ac:dyDescent="0.25">
      <c r="A55" s="31" t="s">
        <v>127</v>
      </c>
      <c r="B55" s="32" t="s">
        <v>126</v>
      </c>
      <c r="C55" s="49">
        <f>C56+C57</f>
        <v>1976</v>
      </c>
      <c r="D55" s="49">
        <f t="shared" ref="D55:E55" si="9">D56+D57</f>
        <v>2325</v>
      </c>
      <c r="E55" s="49">
        <f t="shared" si="9"/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.75" x14ac:dyDescent="0.25">
      <c r="A56" s="15" t="s">
        <v>124</v>
      </c>
      <c r="B56" s="25" t="s">
        <v>125</v>
      </c>
      <c r="C56" s="50">
        <v>743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94.5" x14ac:dyDescent="0.25">
      <c r="A57" s="15" t="s">
        <v>271</v>
      </c>
      <c r="B57" s="25" t="s">
        <v>272</v>
      </c>
      <c r="C57" s="50">
        <v>1233</v>
      </c>
      <c r="D57" s="50">
        <v>0</v>
      </c>
      <c r="E57" s="50">
        <v>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18.75" customHeight="1" x14ac:dyDescent="0.25">
      <c r="A58" s="16" t="s">
        <v>64</v>
      </c>
      <c r="B58" s="23" t="s">
        <v>7</v>
      </c>
      <c r="C58" s="48">
        <f>SUM(C59)</f>
        <v>30239.4</v>
      </c>
      <c r="D58" s="48">
        <f>SUM(D59)</f>
        <v>28526</v>
      </c>
      <c r="E58" s="48">
        <f>SUM(E59)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18" customFormat="1" ht="21" customHeight="1" x14ac:dyDescent="0.25">
      <c r="A59" s="31" t="s">
        <v>26</v>
      </c>
      <c r="B59" s="32" t="s">
        <v>3</v>
      </c>
      <c r="C59" s="49">
        <f>C60+C63+C64+C65</f>
        <v>30239.4</v>
      </c>
      <c r="D59" s="49">
        <f>D60+D63+D64+D65</f>
        <v>28526</v>
      </c>
      <c r="E59" s="49">
        <f>E60+E63+E64+E65</f>
        <v>33946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29" customFormat="1" ht="31.5" x14ac:dyDescent="0.25">
      <c r="A60" s="15" t="s">
        <v>57</v>
      </c>
      <c r="B60" s="25" t="s">
        <v>212</v>
      </c>
      <c r="C60" s="50">
        <f>96+467.4</f>
        <v>563.4</v>
      </c>
      <c r="D60" s="50">
        <v>114</v>
      </c>
      <c r="E60" s="50">
        <v>136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t="30.75" hidden="1" customHeight="1" x14ac:dyDescent="0.25">
      <c r="A61" s="15" t="s">
        <v>128</v>
      </c>
      <c r="B61" s="25" t="s">
        <v>129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idden="1" x14ac:dyDescent="0.25">
      <c r="A62" s="15" t="s">
        <v>74</v>
      </c>
      <c r="B62" s="25" t="s">
        <v>75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74</v>
      </c>
      <c r="B63" s="25" t="s">
        <v>188</v>
      </c>
      <c r="C63" s="50">
        <v>168</v>
      </c>
      <c r="D63" s="50">
        <v>199</v>
      </c>
      <c r="E63" s="50">
        <v>238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x14ac:dyDescent="0.25">
      <c r="A64" s="15" t="s">
        <v>143</v>
      </c>
      <c r="B64" s="25" t="s">
        <v>144</v>
      </c>
      <c r="C64" s="50">
        <f>23636+5800</f>
        <v>29436</v>
      </c>
      <c r="D64" s="50">
        <v>28127</v>
      </c>
      <c r="E64" s="50">
        <v>33471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x14ac:dyDescent="0.25">
      <c r="A65" s="15" t="s">
        <v>174</v>
      </c>
      <c r="B65" s="25" t="s">
        <v>175</v>
      </c>
      <c r="C65" s="50">
        <v>72</v>
      </c>
      <c r="D65" s="50">
        <v>86</v>
      </c>
      <c r="E65" s="50">
        <v>101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34" customFormat="1" ht="31.5" x14ac:dyDescent="0.25">
      <c r="A66" s="16" t="s">
        <v>27</v>
      </c>
      <c r="B66" s="23" t="s">
        <v>58</v>
      </c>
      <c r="C66" s="48">
        <f>C67+C69</f>
        <v>4941</v>
      </c>
      <c r="D66" s="48">
        <f>D67+D69</f>
        <v>4941</v>
      </c>
      <c r="E66" s="48">
        <f>E67+E69</f>
        <v>4941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</row>
    <row r="67" spans="1:66" s="18" customFormat="1" x14ac:dyDescent="0.25">
      <c r="A67" s="31" t="s">
        <v>114</v>
      </c>
      <c r="B67" s="32" t="s">
        <v>115</v>
      </c>
      <c r="C67" s="49">
        <f>C68</f>
        <v>4254</v>
      </c>
      <c r="D67" s="49">
        <f>D68</f>
        <v>4254</v>
      </c>
      <c r="E67" s="49">
        <f>E68</f>
        <v>4254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</row>
    <row r="68" spans="1:66" s="29" customFormat="1" ht="31.5" x14ac:dyDescent="0.25">
      <c r="A68" s="15" t="s">
        <v>116</v>
      </c>
      <c r="B68" s="25" t="s">
        <v>117</v>
      </c>
      <c r="C68" s="50">
        <v>4254</v>
      </c>
      <c r="D68" s="50">
        <v>4254</v>
      </c>
      <c r="E68" s="50">
        <v>4254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18" customFormat="1" ht="21" customHeight="1" x14ac:dyDescent="0.25">
      <c r="A69" s="31" t="s">
        <v>61</v>
      </c>
      <c r="B69" s="32" t="s">
        <v>62</v>
      </c>
      <c r="C69" s="49">
        <f>C71+C70</f>
        <v>687</v>
      </c>
      <c r="D69" s="49">
        <f>D71+D70</f>
        <v>687</v>
      </c>
      <c r="E69" s="49">
        <f>E71+E70</f>
        <v>687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18" customFormat="1" ht="37.5" customHeight="1" x14ac:dyDescent="0.25">
      <c r="A70" s="15" t="s">
        <v>192</v>
      </c>
      <c r="B70" s="25" t="s">
        <v>193</v>
      </c>
      <c r="C70" s="50">
        <v>420</v>
      </c>
      <c r="D70" s="50">
        <v>420</v>
      </c>
      <c r="E70" s="50">
        <v>420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5" x14ac:dyDescent="0.25">
      <c r="A71" s="15" t="s">
        <v>59</v>
      </c>
      <c r="B71" s="25" t="s">
        <v>60</v>
      </c>
      <c r="C71" s="50">
        <v>267</v>
      </c>
      <c r="D71" s="50">
        <v>267</v>
      </c>
      <c r="E71" s="50">
        <v>267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34" customFormat="1" ht="21" customHeight="1" x14ac:dyDescent="0.25">
      <c r="A72" s="16" t="s">
        <v>28</v>
      </c>
      <c r="B72" s="23" t="s">
        <v>16</v>
      </c>
      <c r="C72" s="48">
        <f>C73+C76</f>
        <v>21729</v>
      </c>
      <c r="D72" s="48">
        <f>D73+D76</f>
        <v>8275</v>
      </c>
      <c r="E72" s="48">
        <f>E73+E76</f>
        <v>8275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</row>
    <row r="73" spans="1:66" s="18" customFormat="1" ht="78.75" x14ac:dyDescent="0.25">
      <c r="A73" s="31" t="s">
        <v>65</v>
      </c>
      <c r="B73" s="32" t="s">
        <v>213</v>
      </c>
      <c r="C73" s="49">
        <f>C74+C75</f>
        <v>6834</v>
      </c>
      <c r="D73" s="49">
        <f>D74+D75</f>
        <v>2500</v>
      </c>
      <c r="E73" s="49">
        <f>E74+E75</f>
        <v>2500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36" customFormat="1" ht="94.5" x14ac:dyDescent="0.25">
      <c r="A74" s="15" t="s">
        <v>63</v>
      </c>
      <c r="B74" s="25" t="s">
        <v>47</v>
      </c>
      <c r="C74" s="50">
        <f>2500+4334</f>
        <v>6834</v>
      </c>
      <c r="D74" s="50">
        <v>2500</v>
      </c>
      <c r="E74" s="50">
        <v>2500</v>
      </c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6" customFormat="1" ht="28.5" hidden="1" customHeight="1" x14ac:dyDescent="0.25">
      <c r="A75" s="15" t="s">
        <v>90</v>
      </c>
      <c r="B75" s="25" t="s">
        <v>91</v>
      </c>
      <c r="C75" s="50"/>
      <c r="D75" s="50"/>
      <c r="E75" s="50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4" customFormat="1" ht="31.5" x14ac:dyDescent="0.25">
      <c r="A76" s="31" t="s">
        <v>35</v>
      </c>
      <c r="B76" s="32" t="s">
        <v>214</v>
      </c>
      <c r="C76" s="49">
        <f>C77+C78+C79</f>
        <v>14895</v>
      </c>
      <c r="D76" s="49">
        <f>D77+D78+D79</f>
        <v>5775</v>
      </c>
      <c r="E76" s="49">
        <f>E77+E78+E79</f>
        <v>5775</v>
      </c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</row>
    <row r="77" spans="1:66" s="29" customFormat="1" ht="63" x14ac:dyDescent="0.25">
      <c r="A77" s="15" t="s">
        <v>136</v>
      </c>
      <c r="B77" s="25" t="s">
        <v>137</v>
      </c>
      <c r="C77" s="50">
        <f>5125+4720+800</f>
        <v>10645</v>
      </c>
      <c r="D77" s="50">
        <v>5125</v>
      </c>
      <c r="E77" s="50">
        <v>5125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54" customHeight="1" x14ac:dyDescent="0.25">
      <c r="A78" s="15" t="s">
        <v>38</v>
      </c>
      <c r="B78" s="25" t="s">
        <v>55</v>
      </c>
      <c r="C78" s="50">
        <f>200+3600</f>
        <v>3800</v>
      </c>
      <c r="D78" s="50">
        <v>200</v>
      </c>
      <c r="E78" s="50">
        <v>200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94.5" x14ac:dyDescent="0.25">
      <c r="A79" s="15" t="s">
        <v>141</v>
      </c>
      <c r="B79" s="25" t="s">
        <v>142</v>
      </c>
      <c r="C79" s="50">
        <v>450</v>
      </c>
      <c r="D79" s="50">
        <v>450</v>
      </c>
      <c r="E79" s="50">
        <v>450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18" customHeight="1" x14ac:dyDescent="0.25">
      <c r="A80" s="16" t="s">
        <v>37</v>
      </c>
      <c r="B80" s="23" t="s">
        <v>36</v>
      </c>
      <c r="C80" s="48">
        <f>C81+C86+C91+C96+C93+C98</f>
        <v>1543</v>
      </c>
      <c r="D80" s="48">
        <f t="shared" ref="D80:E80" si="10">D81+D86+D91+D96+D93+D98</f>
        <v>1543</v>
      </c>
      <c r="E80" s="48">
        <f t="shared" si="10"/>
        <v>1543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38.25" customHeight="1" x14ac:dyDescent="0.25">
      <c r="A81" s="31" t="s">
        <v>216</v>
      </c>
      <c r="B81" s="32" t="s">
        <v>217</v>
      </c>
      <c r="C81" s="49">
        <f>C82+C83+C84+C85</f>
        <v>347</v>
      </c>
      <c r="D81" s="49">
        <f t="shared" ref="D81:E81" si="11">D82+D83+D84+D85</f>
        <v>347</v>
      </c>
      <c r="E81" s="49">
        <f t="shared" si="11"/>
        <v>347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 x14ac:dyDescent="0.25">
      <c r="A82" s="15" t="s">
        <v>194</v>
      </c>
      <c r="B82" s="25" t="s">
        <v>218</v>
      </c>
      <c r="C82" s="50">
        <v>50</v>
      </c>
      <c r="D82" s="50">
        <v>50</v>
      </c>
      <c r="E82" s="50">
        <v>50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 x14ac:dyDescent="0.25">
      <c r="A83" s="15" t="s">
        <v>195</v>
      </c>
      <c r="B83" s="25" t="s">
        <v>219</v>
      </c>
      <c r="C83" s="50">
        <v>127</v>
      </c>
      <c r="D83" s="50">
        <v>127</v>
      </c>
      <c r="E83" s="50">
        <v>127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 x14ac:dyDescent="0.25">
      <c r="A84" s="15" t="s">
        <v>203</v>
      </c>
      <c r="B84" s="25" t="s">
        <v>220</v>
      </c>
      <c r="C84" s="50">
        <v>98</v>
      </c>
      <c r="D84" s="50">
        <v>98</v>
      </c>
      <c r="E84" s="50">
        <v>98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 x14ac:dyDescent="0.25">
      <c r="A85" s="15" t="s">
        <v>215</v>
      </c>
      <c r="B85" s="25" t="s">
        <v>221</v>
      </c>
      <c r="C85" s="50">
        <v>72</v>
      </c>
      <c r="D85" s="50">
        <v>72</v>
      </c>
      <c r="E85" s="50">
        <v>72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67.5" customHeight="1" x14ac:dyDescent="0.25">
      <c r="A86" s="31" t="s">
        <v>222</v>
      </c>
      <c r="B86" s="32" t="s">
        <v>223</v>
      </c>
      <c r="C86" s="49">
        <f>C87</f>
        <v>240</v>
      </c>
      <c r="D86" s="49">
        <f t="shared" ref="D86:E86" si="12">D87</f>
        <v>240</v>
      </c>
      <c r="E86" s="49">
        <f t="shared" si="12"/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78.75" x14ac:dyDescent="0.25">
      <c r="A87" s="15" t="s">
        <v>176</v>
      </c>
      <c r="B87" s="25" t="s">
        <v>224</v>
      </c>
      <c r="C87" s="50">
        <v>240</v>
      </c>
      <c r="D87" s="50">
        <v>240</v>
      </c>
      <c r="E87" s="50">
        <v>240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idden="1" x14ac:dyDescent="0.25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45.75" hidden="1" customHeight="1" x14ac:dyDescent="0.25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3" hidden="1" customHeight="1" x14ac:dyDescent="0.25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37.5" customHeight="1" x14ac:dyDescent="0.25">
      <c r="A91" s="31" t="s">
        <v>225</v>
      </c>
      <c r="B91" s="32" t="s">
        <v>200</v>
      </c>
      <c r="C91" s="49">
        <f>C92</f>
        <v>28</v>
      </c>
      <c r="D91" s="49">
        <f t="shared" ref="D91:E91" si="13">D92</f>
        <v>28</v>
      </c>
      <c r="E91" s="49">
        <f t="shared" si="13"/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45.75" customHeight="1" x14ac:dyDescent="0.25">
      <c r="A92" s="15" t="s">
        <v>196</v>
      </c>
      <c r="B92" s="25" t="s">
        <v>226</v>
      </c>
      <c r="C92" s="50">
        <v>28</v>
      </c>
      <c r="D92" s="50">
        <v>28</v>
      </c>
      <c r="E92" s="50">
        <v>28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96.75" customHeight="1" x14ac:dyDescent="0.25">
      <c r="A93" s="31" t="s">
        <v>227</v>
      </c>
      <c r="B93" s="32" t="s">
        <v>228</v>
      </c>
      <c r="C93" s="49">
        <f>C94+C95</f>
        <v>106</v>
      </c>
      <c r="D93" s="49">
        <f t="shared" ref="D93:E93" si="14">D94+D95</f>
        <v>106</v>
      </c>
      <c r="E93" s="49">
        <f t="shared" si="14"/>
        <v>106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.75" x14ac:dyDescent="0.25">
      <c r="A94" s="15" t="s">
        <v>179</v>
      </c>
      <c r="B94" s="25" t="s">
        <v>178</v>
      </c>
      <c r="C94" s="50">
        <v>30</v>
      </c>
      <c r="D94" s="50">
        <v>30</v>
      </c>
      <c r="E94" s="50">
        <v>30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3" x14ac:dyDescent="0.25">
      <c r="A95" s="15" t="s">
        <v>235</v>
      </c>
      <c r="B95" s="25" t="s">
        <v>236</v>
      </c>
      <c r="C95" s="50">
        <v>76</v>
      </c>
      <c r="D95" s="50">
        <v>76</v>
      </c>
      <c r="E95" s="50">
        <v>76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46.5" customHeight="1" x14ac:dyDescent="0.25">
      <c r="A96" s="31" t="s">
        <v>229</v>
      </c>
      <c r="B96" s="32" t="s">
        <v>230</v>
      </c>
      <c r="C96" s="49">
        <f>C97</f>
        <v>61</v>
      </c>
      <c r="D96" s="49">
        <f t="shared" ref="D96:E96" si="15">D97</f>
        <v>61</v>
      </c>
      <c r="E96" s="49">
        <f t="shared" si="15"/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3" x14ac:dyDescent="0.25">
      <c r="A97" s="15" t="s">
        <v>197</v>
      </c>
      <c r="B97" s="25" t="s">
        <v>231</v>
      </c>
      <c r="C97" s="50">
        <v>61</v>
      </c>
      <c r="D97" s="50">
        <v>61</v>
      </c>
      <c r="E97" s="50">
        <v>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x14ac:dyDescent="0.25">
      <c r="A98" s="31" t="s">
        <v>232</v>
      </c>
      <c r="B98" s="32" t="s">
        <v>233</v>
      </c>
      <c r="C98" s="49">
        <f>C99</f>
        <v>761</v>
      </c>
      <c r="D98" s="49">
        <f t="shared" ref="D98:E98" si="16">D99</f>
        <v>761</v>
      </c>
      <c r="E98" s="49">
        <f t="shared" si="16"/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3" customHeight="1" x14ac:dyDescent="0.25">
      <c r="A99" s="15" t="s">
        <v>177</v>
      </c>
      <c r="B99" s="25" t="s">
        <v>234</v>
      </c>
      <c r="C99" s="50">
        <f>553+208</f>
        <v>761</v>
      </c>
      <c r="D99" s="50">
        <v>761</v>
      </c>
      <c r="E99" s="50">
        <v>761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 x14ac:dyDescent="0.25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 x14ac:dyDescent="0.25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 x14ac:dyDescent="0.25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 x14ac:dyDescent="0.25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 x14ac:dyDescent="0.25">
      <c r="A107" s="58" t="s">
        <v>11</v>
      </c>
      <c r="B107" s="59"/>
      <c r="C107" s="48">
        <f>C11</f>
        <v>548278.4</v>
      </c>
      <c r="D107" s="48">
        <f>D11</f>
        <v>557219</v>
      </c>
      <c r="E107" s="48">
        <f>E11</f>
        <v>551281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 x14ac:dyDescent="0.25">
      <c r="A108" s="14" t="s">
        <v>30</v>
      </c>
      <c r="B108" s="24" t="s">
        <v>8</v>
      </c>
      <c r="C108" s="48">
        <f>C109+C156+C157</f>
        <v>1616476.5999999999</v>
      </c>
      <c r="D108" s="48">
        <f t="shared" ref="D108:E108" si="17">D109+D156+D157</f>
        <v>1413856.2</v>
      </c>
      <c r="E108" s="48">
        <f t="shared" si="17"/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5" x14ac:dyDescent="0.25">
      <c r="A109" s="10" t="s">
        <v>31</v>
      </c>
      <c r="B109" s="21" t="s">
        <v>33</v>
      </c>
      <c r="C109" s="49">
        <f>C114+C131+C139+C110+C151+C153</f>
        <v>1615173.9</v>
      </c>
      <c r="D109" s="49">
        <f>D114+D131+D139+D110+D151+D153</f>
        <v>1413856.2</v>
      </c>
      <c r="E109" s="49">
        <f>E114+E131+E139+E110+E151+E153</f>
        <v>1325945.6000000001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 x14ac:dyDescent="0.25">
      <c r="A110" s="10" t="s">
        <v>152</v>
      </c>
      <c r="B110" s="21" t="s">
        <v>138</v>
      </c>
      <c r="C110" s="49">
        <f>C111+C113+C112</f>
        <v>221823.59999999998</v>
      </c>
      <c r="D110" s="49">
        <f t="shared" ref="D110:E110" si="18">D111+D113+D112</f>
        <v>208704.7</v>
      </c>
      <c r="E110" s="49">
        <f t="shared" si="18"/>
        <v>201214.4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7.25" x14ac:dyDescent="0.25">
      <c r="A111" s="11" t="s">
        <v>153</v>
      </c>
      <c r="B111" s="22" t="s">
        <v>243</v>
      </c>
      <c r="C111" s="50">
        <v>13825.9</v>
      </c>
      <c r="D111" s="50">
        <v>14219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5" x14ac:dyDescent="0.25">
      <c r="A112" s="11" t="s">
        <v>264</v>
      </c>
      <c r="B112" s="22" t="s">
        <v>263</v>
      </c>
      <c r="C112" s="50">
        <f>10055.3+10000</f>
        <v>20055.3</v>
      </c>
      <c r="D112" s="50">
        <v>0</v>
      </c>
      <c r="E112" s="50">
        <v>0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7.25" x14ac:dyDescent="0.25">
      <c r="A113" s="11" t="s">
        <v>183</v>
      </c>
      <c r="B113" s="22" t="s">
        <v>184</v>
      </c>
      <c r="C113" s="50">
        <v>187942.39999999999</v>
      </c>
      <c r="D113" s="50">
        <v>194485.7</v>
      </c>
      <c r="E113" s="50">
        <v>201214.4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5" x14ac:dyDescent="0.25">
      <c r="A114" s="10" t="s">
        <v>244</v>
      </c>
      <c r="B114" s="21" t="s">
        <v>245</v>
      </c>
      <c r="C114" s="51">
        <f>SUM(C115:C130)</f>
        <v>812537.1</v>
      </c>
      <c r="D114" s="51">
        <f>SUM(D115:D130)</f>
        <v>606621.70000000007</v>
      </c>
      <c r="E114" s="51">
        <f>SUM(E115:E130)</f>
        <v>501480.9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10.25" hidden="1" x14ac:dyDescent="0.25">
      <c r="A115" s="11" t="s">
        <v>172</v>
      </c>
      <c r="B115" s="37" t="s">
        <v>173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5" x14ac:dyDescent="0.25">
      <c r="A116" s="11" t="s">
        <v>255</v>
      </c>
      <c r="B116" s="37" t="s">
        <v>256</v>
      </c>
      <c r="C116" s="44">
        <f>100000+823.7+36453+80936.3</f>
        <v>218213</v>
      </c>
      <c r="D116" s="44">
        <v>100000</v>
      </c>
      <c r="E116" s="44">
        <v>100000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4.5" x14ac:dyDescent="0.25">
      <c r="A117" s="11" t="s">
        <v>172</v>
      </c>
      <c r="B117" s="37" t="s">
        <v>268</v>
      </c>
      <c r="C117" s="44">
        <f>15323.5+8360.9</f>
        <v>23684.400000000001</v>
      </c>
      <c r="D117" s="44">
        <f>20161.9+1750.1</f>
        <v>21912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x14ac:dyDescent="0.25">
      <c r="A118" s="11" t="s">
        <v>247</v>
      </c>
      <c r="B118" s="37" t="s">
        <v>248</v>
      </c>
      <c r="C118" s="44">
        <f>39338.1</f>
        <v>39338.1</v>
      </c>
      <c r="D118" s="44">
        <f>36309.2</f>
        <v>36309.199999999997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.75" x14ac:dyDescent="0.25">
      <c r="A119" s="11" t="s">
        <v>238</v>
      </c>
      <c r="B119" s="37" t="s">
        <v>239</v>
      </c>
      <c r="C119" s="44">
        <f>41.7+1000</f>
        <v>1041.7</v>
      </c>
      <c r="D119" s="44">
        <f>54.2+1300</f>
        <v>1354.2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94.5" customHeight="1" x14ac:dyDescent="0.25">
      <c r="A120" s="11" t="s">
        <v>251</v>
      </c>
      <c r="B120" s="37" t="s">
        <v>252</v>
      </c>
      <c r="C120" s="44">
        <f>55.9+1341.5</f>
        <v>1397.4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94.5" customHeight="1" x14ac:dyDescent="0.25">
      <c r="A121" s="11" t="s">
        <v>259</v>
      </c>
      <c r="B121" s="37" t="s">
        <v>260</v>
      </c>
      <c r="C121" s="44">
        <f>4214.7+175.6</f>
        <v>4390.3</v>
      </c>
      <c r="D121" s="44">
        <v>0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68.25" customHeight="1" x14ac:dyDescent="0.25">
      <c r="A122" s="11" t="s">
        <v>257</v>
      </c>
      <c r="B122" s="37" t="s">
        <v>258</v>
      </c>
      <c r="C122" s="44">
        <f>1150.9+27621</f>
        <v>28771.9</v>
      </c>
      <c r="D122" s="44">
        <f>278.2+6677.9</f>
        <v>6956.0999999999995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51.75" customHeight="1" x14ac:dyDescent="0.25">
      <c r="A123" s="11" t="s">
        <v>191</v>
      </c>
      <c r="B123" s="37" t="s">
        <v>237</v>
      </c>
      <c r="C123" s="44">
        <f>12246.2+309377</f>
        <v>321623.2</v>
      </c>
      <c r="D123" s="44">
        <f>2535.2+64046.8</f>
        <v>66582</v>
      </c>
      <c r="E123" s="44">
        <v>0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5" customFormat="1" ht="71.25" customHeight="1" x14ac:dyDescent="0.25">
      <c r="A124" s="11" t="s">
        <v>189</v>
      </c>
      <c r="B124" s="43" t="s">
        <v>190</v>
      </c>
      <c r="C124" s="44">
        <f>4016.9+13448</f>
        <v>17464.900000000001</v>
      </c>
      <c r="D124" s="44">
        <f>4016.9+13448</f>
        <v>17464.900000000001</v>
      </c>
      <c r="E124" s="44">
        <f>4322.4+12967.3</f>
        <v>17289.699999999997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46" customFormat="1" ht="31.5" x14ac:dyDescent="0.25">
      <c r="A125" s="42" t="s">
        <v>154</v>
      </c>
      <c r="B125" s="43" t="s">
        <v>149</v>
      </c>
      <c r="C125" s="44">
        <f>602.4+475.7</f>
        <v>1078.0999999999999</v>
      </c>
      <c r="D125" s="44">
        <f>402.3+283.7</f>
        <v>686</v>
      </c>
      <c r="E125" s="44">
        <f>402.3+266.7</f>
        <v>669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5" x14ac:dyDescent="0.25">
      <c r="A126" s="42" t="s">
        <v>155</v>
      </c>
      <c r="B126" s="43" t="s">
        <v>164</v>
      </c>
      <c r="C126" s="44">
        <f>538.4+1802.1</f>
        <v>2340.5</v>
      </c>
      <c r="D126" s="44">
        <f>736.2+2464.8</f>
        <v>3201</v>
      </c>
      <c r="E126" s="44">
        <f>9393.8+28181.6</f>
        <v>37575.399999999994</v>
      </c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46" customFormat="1" ht="31.5" hidden="1" x14ac:dyDescent="0.25">
      <c r="A127" s="42" t="s">
        <v>156</v>
      </c>
      <c r="B127" s="43" t="s">
        <v>148</v>
      </c>
      <c r="C127" s="44"/>
      <c r="D127" s="44"/>
      <c r="E127" s="44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</row>
    <row r="128" spans="1:66" s="5" customFormat="1" ht="31.5" x14ac:dyDescent="0.25">
      <c r="A128" s="11" t="s">
        <v>157</v>
      </c>
      <c r="B128" s="37" t="s">
        <v>185</v>
      </c>
      <c r="C128" s="44">
        <f>1733.7+3415.6+215.5+424.4</f>
        <v>5789.2</v>
      </c>
      <c r="D128" s="44">
        <f>1650.4+3559.1+316.8+683.2</f>
        <v>6209.5</v>
      </c>
      <c r="E128" s="44">
        <f>0</f>
        <v>0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31.5" x14ac:dyDescent="0.25">
      <c r="A129" s="11" t="s">
        <v>249</v>
      </c>
      <c r="B129" s="37" t="s">
        <v>250</v>
      </c>
      <c r="C129" s="44">
        <v>0</v>
      </c>
      <c r="D129" s="44">
        <f>82130.5+246391.4</f>
        <v>328521.90000000002</v>
      </c>
      <c r="E129" s="44">
        <f>67963.8+203891.4+42500+14166.7</f>
        <v>328521.90000000002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x14ac:dyDescent="0.25">
      <c r="A130" s="11" t="s">
        <v>158</v>
      </c>
      <c r="B130" s="25" t="s">
        <v>120</v>
      </c>
      <c r="C130" s="44">
        <f>72392.1+3374.8+1372.5+6320.9+600+2200+3609.1+639.9+30929.2+11337.6+340+1228.9+1666.8+1474.4+1500+8418.2</f>
        <v>147404.4</v>
      </c>
      <c r="D130" s="44">
        <f>6592.1+3374.8+600+2200+3089.1+340+1228.9</f>
        <v>17424.900000000001</v>
      </c>
      <c r="E130" s="44">
        <f>6592.1+3374.8+600+2200+3089.1+340+1228.9</f>
        <v>17424.900000000001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 x14ac:dyDescent="0.25">
      <c r="A131" s="10" t="s">
        <v>242</v>
      </c>
      <c r="B131" s="21" t="s">
        <v>246</v>
      </c>
      <c r="C131" s="51">
        <f>SUM(C132:C138)</f>
        <v>559752.1</v>
      </c>
      <c r="D131" s="51">
        <f>SUM(D132:D138)</f>
        <v>587250.29999999993</v>
      </c>
      <c r="E131" s="51">
        <f>SUM(E132:E138)</f>
        <v>611970.80000000005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13" customFormat="1" ht="38.25" customHeight="1" x14ac:dyDescent="0.25">
      <c r="A132" s="11" t="s">
        <v>186</v>
      </c>
      <c r="B132" s="25" t="s">
        <v>66</v>
      </c>
      <c r="C132" s="44">
        <f>534.5+9029.1+10.1+1395+5476.9+22094.6+15454.3+478279+504.4</f>
        <v>532777.9</v>
      </c>
      <c r="D132" s="44">
        <f>546.2+9029.1+10.1+1389.7+5438.7+22343.6+15454.3+504715.6</f>
        <v>558927.29999999993</v>
      </c>
      <c r="E132" s="44">
        <f>548.5+9029.1+10.1+1389.7+5623.5+22343.6+15454.3+530599.2</f>
        <v>584998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3" x14ac:dyDescent="0.25">
      <c r="A133" s="11" t="s">
        <v>159</v>
      </c>
      <c r="B133" s="25" t="s">
        <v>133</v>
      </c>
      <c r="C133" s="44">
        <v>1.5</v>
      </c>
      <c r="D133" s="44">
        <v>1.6</v>
      </c>
      <c r="E133" s="44">
        <v>1.4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4.5" hidden="1" x14ac:dyDescent="0.25">
      <c r="A134" s="11" t="s">
        <v>160</v>
      </c>
      <c r="B134" s="25" t="s">
        <v>130</v>
      </c>
      <c r="C134" s="44"/>
      <c r="D134" s="44"/>
      <c r="E134" s="44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x14ac:dyDescent="0.25">
      <c r="A135" s="15" t="s">
        <v>161</v>
      </c>
      <c r="B135" s="25" t="s">
        <v>145</v>
      </c>
      <c r="C135" s="44">
        <v>0</v>
      </c>
      <c r="D135" s="44">
        <v>1350</v>
      </c>
      <c r="E135" s="44">
        <v>0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3" x14ac:dyDescent="0.25">
      <c r="A136" s="15" t="s">
        <v>253</v>
      </c>
      <c r="B136" s="25" t="s">
        <v>254</v>
      </c>
      <c r="C136" s="44">
        <f>126.4+3033.7</f>
        <v>3160.1</v>
      </c>
      <c r="D136" s="44">
        <f>126.4+3033.7</f>
        <v>3160.1</v>
      </c>
      <c r="E136" s="44">
        <f>126.4+3033.7</f>
        <v>3160.1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110.25" x14ac:dyDescent="0.25">
      <c r="A137" s="15" t="s">
        <v>204</v>
      </c>
      <c r="B137" s="25" t="s">
        <v>269</v>
      </c>
      <c r="C137" s="44">
        <v>20033.900000000001</v>
      </c>
      <c r="D137" s="44">
        <v>20033.900000000001</v>
      </c>
      <c r="E137" s="44">
        <v>20033.900000000001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31.5" x14ac:dyDescent="0.25">
      <c r="A138" s="15" t="s">
        <v>198</v>
      </c>
      <c r="B138" s="25" t="s">
        <v>270</v>
      </c>
      <c r="C138" s="44">
        <v>3778.7</v>
      </c>
      <c r="D138" s="44">
        <v>3777.4</v>
      </c>
      <c r="E138" s="44">
        <v>3777.4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5" customFormat="1" ht="27.75" customHeight="1" x14ac:dyDescent="0.25">
      <c r="A139" s="10" t="s">
        <v>240</v>
      </c>
      <c r="B139" s="21" t="s">
        <v>241</v>
      </c>
      <c r="C139" s="49">
        <f>SUM(C140:C155)</f>
        <v>21061.1</v>
      </c>
      <c r="D139" s="49">
        <f t="shared" ref="D139:E139" si="19">SUM(D140:D155)</f>
        <v>11279.5</v>
      </c>
      <c r="E139" s="49">
        <f t="shared" si="19"/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5" customFormat="1" ht="63" x14ac:dyDescent="0.25">
      <c r="A140" s="11" t="s">
        <v>162</v>
      </c>
      <c r="B140" s="25" t="s">
        <v>121</v>
      </c>
      <c r="C140" s="50">
        <f>20510.5+114.3+114.3+120</f>
        <v>20859.099999999999</v>
      </c>
      <c r="D140" s="50">
        <f>10391.5+444+444</f>
        <v>11279.5</v>
      </c>
      <c r="E140" s="50">
        <f>10391.5+444+444</f>
        <v>11279.5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13" customFormat="1" ht="47.25" hidden="1" x14ac:dyDescent="0.25">
      <c r="A141" s="11" t="s">
        <v>70</v>
      </c>
      <c r="B141" s="22" t="s">
        <v>71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47.25" hidden="1" x14ac:dyDescent="0.25">
      <c r="A142" s="11" t="s">
        <v>101</v>
      </c>
      <c r="B142" s="22" t="s">
        <v>102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13" customFormat="1" ht="78.75" hidden="1" x14ac:dyDescent="0.25">
      <c r="A143" s="11" t="s">
        <v>54</v>
      </c>
      <c r="B143" s="22" t="s">
        <v>56</v>
      </c>
      <c r="C143" s="50"/>
      <c r="D143" s="50"/>
      <c r="E143" s="50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</row>
    <row r="144" spans="1:66" s="5" customFormat="1" ht="78.75" hidden="1" x14ac:dyDescent="0.25">
      <c r="A144" s="11" t="s">
        <v>68</v>
      </c>
      <c r="B144" s="22" t="s">
        <v>69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3" hidden="1" x14ac:dyDescent="0.25">
      <c r="A145" s="11" t="s">
        <v>79</v>
      </c>
      <c r="B145" s="22" t="s">
        <v>80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63" hidden="1" x14ac:dyDescent="0.25">
      <c r="A146" s="11" t="s">
        <v>81</v>
      </c>
      <c r="B146" s="22" t="s">
        <v>82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13" customFormat="1" ht="63" hidden="1" x14ac:dyDescent="0.25">
      <c r="A147" s="11" t="s">
        <v>92</v>
      </c>
      <c r="B147" s="37" t="s">
        <v>93</v>
      </c>
      <c r="C147" s="50"/>
      <c r="D147" s="50"/>
      <c r="E147" s="50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5" x14ac:dyDescent="0.25">
      <c r="A148" s="11" t="s">
        <v>261</v>
      </c>
      <c r="B148" s="37" t="s">
        <v>262</v>
      </c>
      <c r="C148" s="50">
        <v>52</v>
      </c>
      <c r="D148" s="50">
        <v>0</v>
      </c>
      <c r="E148" s="50">
        <v>0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5" hidden="1" x14ac:dyDescent="0.25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13" customFormat="1" ht="31.5" hidden="1" x14ac:dyDescent="0.25">
      <c r="A150" s="11" t="s">
        <v>163</v>
      </c>
      <c r="B150" s="37" t="s">
        <v>97</v>
      </c>
      <c r="C150" s="50"/>
      <c r="D150" s="50"/>
      <c r="E150" s="50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</row>
    <row r="151" spans="1:66" s="5" customFormat="1" ht="31.5" hidden="1" x14ac:dyDescent="0.25">
      <c r="A151" s="10" t="s">
        <v>169</v>
      </c>
      <c r="B151" s="21" t="s">
        <v>132</v>
      </c>
      <c r="C151" s="49">
        <f>C152</f>
        <v>0</v>
      </c>
      <c r="D151" s="49">
        <f>D152</f>
        <v>0</v>
      </c>
      <c r="E151" s="49">
        <f>E152</f>
        <v>0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47.25" hidden="1" x14ac:dyDescent="0.25">
      <c r="A152" s="11" t="s">
        <v>168</v>
      </c>
      <c r="B152" s="25" t="s">
        <v>131</v>
      </c>
      <c r="C152" s="50"/>
      <c r="D152" s="50"/>
      <c r="E152" s="50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31.5" hidden="1" x14ac:dyDescent="0.25">
      <c r="A153" s="10" t="s">
        <v>171</v>
      </c>
      <c r="B153" s="21" t="s">
        <v>147</v>
      </c>
      <c r="C153" s="49">
        <f>C154</f>
        <v>0</v>
      </c>
      <c r="D153" s="49">
        <f>D154</f>
        <v>0</v>
      </c>
      <c r="E153" s="49">
        <f>E154</f>
        <v>0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47.25" hidden="1" x14ac:dyDescent="0.25">
      <c r="A154" s="11" t="s">
        <v>170</v>
      </c>
      <c r="B154" s="25" t="s">
        <v>146</v>
      </c>
      <c r="C154" s="50"/>
      <c r="D154" s="50"/>
      <c r="E154" s="50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31.5" x14ac:dyDescent="0.25">
      <c r="A155" s="11" t="s">
        <v>163</v>
      </c>
      <c r="B155" s="25" t="s">
        <v>97</v>
      </c>
      <c r="C155" s="50">
        <v>150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7.25" x14ac:dyDescent="0.25">
      <c r="A156" s="11" t="s">
        <v>168</v>
      </c>
      <c r="B156" s="25" t="s">
        <v>131</v>
      </c>
      <c r="C156" s="50">
        <f>250+500</f>
        <v>750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ht="47.25" x14ac:dyDescent="0.25">
      <c r="A157" s="11" t="s">
        <v>170</v>
      </c>
      <c r="B157" s="25" t="s">
        <v>146</v>
      </c>
      <c r="C157" s="50">
        <f>390.5+162.2</f>
        <v>552.70000000000005</v>
      </c>
      <c r="D157" s="50">
        <v>0</v>
      </c>
      <c r="E157" s="50">
        <v>0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 x14ac:dyDescent="0.25">
      <c r="A158" s="58" t="s">
        <v>10</v>
      </c>
      <c r="B158" s="59"/>
      <c r="C158" s="48">
        <f>C108</f>
        <v>1616476.5999999999</v>
      </c>
      <c r="D158" s="48">
        <f>D108</f>
        <v>1413856.2</v>
      </c>
      <c r="E158" s="48">
        <f>E108</f>
        <v>1325945.6000000001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59" spans="1:66" s="5" customFormat="1" ht="27.75" customHeight="1" thickBot="1" x14ac:dyDescent="0.3">
      <c r="A159" s="56" t="s">
        <v>9</v>
      </c>
      <c r="B159" s="57"/>
      <c r="C159" s="52">
        <f>C107+C108</f>
        <v>2164755</v>
      </c>
      <c r="D159" s="52">
        <f>D107+D108</f>
        <v>1971075.2</v>
      </c>
      <c r="E159" s="52">
        <f>E107+E108</f>
        <v>1877226.6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</row>
    <row r="161" spans="4:6" x14ac:dyDescent="0.25">
      <c r="D161" s="4"/>
      <c r="E161" s="4"/>
    </row>
    <row r="162" spans="4:6" x14ac:dyDescent="0.25">
      <c r="D162" s="4"/>
      <c r="E162" s="4"/>
      <c r="F162" s="4"/>
    </row>
  </sheetData>
  <mergeCells count="10">
    <mergeCell ref="C1:E1"/>
    <mergeCell ref="C3:E3"/>
    <mergeCell ref="A5:E5"/>
    <mergeCell ref="A159:B159"/>
    <mergeCell ref="A107:B107"/>
    <mergeCell ref="A7:A9"/>
    <mergeCell ref="B7:B9"/>
    <mergeCell ref="A158:B158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2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2023-06-21T06:44:25Z</cp:lastPrinted>
  <dcterms:created xsi:type="dcterms:W3CDTF">2003-11-13T13:05:02Z</dcterms:created>
  <dcterms:modified xsi:type="dcterms:W3CDTF">2023-10-18T12:59:15Z</dcterms:modified>
</cp:coreProperties>
</file>